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y Documents\_Patterns\a30cf791-7a8a-4f71-8927-bc61f3b332f2_large-migration-shared-file-systems\attachments\"/>
    </mc:Choice>
  </mc:AlternateContent>
  <xr:revisionPtr revIDLastSave="0" documentId="13_ncr:1_{8E3380CF-6F5E-4BBD-A938-3FE6BD7E89B0}" xr6:coauthVersionLast="36" xr6:coauthVersionMax="47" xr10:uidLastSave="{00000000-0000-0000-0000-000000000000}"/>
  <bookViews>
    <workbookView xWindow="51195" yWindow="4005" windowWidth="51195" windowHeight="28305" activeTab="3" xr2:uid="{95CD6DE0-3933-DF44-BA0E-92BC1C19F72C}"/>
  </bookViews>
  <sheets>
    <sheet name="Dashboard" sheetId="4" r:id="rId1"/>
    <sheet name="SFS-Data" sheetId="1" r:id="rId2"/>
    <sheet name="Server-Data" sheetId="3" r:id="rId3"/>
    <sheet name="Wave-Sheet" sheetId="6" r:id="rId4"/>
  </sheets>
  <definedNames>
    <definedName name="_xlnm._FilterDatabase" localSheetId="2" hidden="1">'Server-Data'!$A$1:$J$1</definedName>
    <definedName name="_xlnm._FilterDatabase" localSheetId="1" hidden="1">'SFS-Data'!$A$1:$C$1</definedName>
    <definedName name="_xlnm._FilterDatabase" localSheetId="3" hidden="1">'Wave-Sheet'!$A$1:$U$66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6" l="1"/>
  <c r="E66" i="6"/>
  <c r="D66" i="6"/>
  <c r="E65" i="6"/>
  <c r="D65" i="6"/>
  <c r="E64" i="6"/>
  <c r="D64" i="6"/>
  <c r="E63" i="6"/>
  <c r="D63" i="6"/>
  <c r="E62" i="6"/>
  <c r="D62" i="6"/>
  <c r="E61" i="6"/>
  <c r="D61" i="6"/>
  <c r="E60" i="6"/>
  <c r="D60" i="6"/>
  <c r="E59" i="6"/>
  <c r="D59" i="6"/>
  <c r="E58" i="6"/>
  <c r="D58" i="6"/>
  <c r="E57" i="6"/>
  <c r="D57" i="6"/>
  <c r="E56" i="6"/>
  <c r="D56" i="6"/>
  <c r="E55" i="6"/>
  <c r="D55" i="6"/>
  <c r="E54" i="6"/>
  <c r="D54" i="6"/>
  <c r="E53" i="6"/>
  <c r="D53" i="6"/>
  <c r="E52" i="6"/>
  <c r="D52" i="6"/>
  <c r="E51" i="6"/>
  <c r="D51" i="6"/>
  <c r="E50" i="6"/>
  <c r="D50" i="6"/>
  <c r="E49" i="6"/>
  <c r="D49" i="6"/>
  <c r="E48" i="6"/>
  <c r="D48" i="6"/>
  <c r="E47" i="6"/>
  <c r="D47" i="6"/>
  <c r="E46" i="6"/>
  <c r="D46" i="6"/>
  <c r="E45" i="6"/>
  <c r="D45" i="6"/>
  <c r="E44" i="6"/>
  <c r="D44" i="6"/>
  <c r="E43" i="6"/>
  <c r="D43" i="6"/>
  <c r="E42" i="6"/>
  <c r="D42" i="6"/>
  <c r="E41" i="6"/>
  <c r="D41" i="6"/>
  <c r="E40" i="6"/>
  <c r="D40" i="6"/>
  <c r="E39" i="6"/>
  <c r="D39" i="6"/>
  <c r="E38" i="6"/>
  <c r="D38" i="6"/>
  <c r="E37" i="6"/>
  <c r="D37" i="6"/>
  <c r="E36" i="6"/>
  <c r="D36" i="6"/>
  <c r="E35" i="6"/>
  <c r="D35" i="6"/>
  <c r="E34" i="6"/>
  <c r="D34" i="6"/>
  <c r="E33" i="6"/>
  <c r="D33" i="6"/>
  <c r="E32" i="6"/>
  <c r="D32" i="6"/>
  <c r="E31" i="6"/>
  <c r="D31" i="6"/>
  <c r="E30" i="6"/>
  <c r="D30" i="6"/>
  <c r="E29" i="6"/>
  <c r="D29" i="6"/>
  <c r="E28" i="6"/>
  <c r="D28" i="6"/>
  <c r="E27" i="6"/>
  <c r="D27" i="6"/>
  <c r="E26" i="6"/>
  <c r="D26" i="6"/>
  <c r="E25" i="6"/>
  <c r="D25" i="6"/>
  <c r="E24" i="6"/>
  <c r="D24" i="6"/>
  <c r="E23" i="6"/>
  <c r="D23" i="6"/>
  <c r="E22" i="6"/>
  <c r="D22" i="6"/>
  <c r="E21" i="6"/>
  <c r="D21" i="6"/>
  <c r="E20" i="6"/>
  <c r="D20" i="6"/>
  <c r="E19" i="6"/>
  <c r="D19" i="6"/>
  <c r="E18" i="6"/>
  <c r="D18" i="6"/>
  <c r="E17" i="6"/>
  <c r="D17" i="6"/>
  <c r="E16" i="6"/>
  <c r="D16" i="6"/>
  <c r="E15" i="6"/>
  <c r="D15" i="6"/>
  <c r="E14" i="6"/>
  <c r="D14" i="6"/>
  <c r="E13" i="6"/>
  <c r="D13" i="6"/>
  <c r="E12" i="6"/>
  <c r="D12" i="6"/>
  <c r="E11" i="6"/>
  <c r="D11" i="6"/>
  <c r="E10" i="6"/>
  <c r="D10" i="6"/>
  <c r="E9" i="6"/>
  <c r="D9" i="6"/>
  <c r="E8" i="6"/>
  <c r="D8" i="6"/>
  <c r="E7" i="6"/>
  <c r="D7" i="6"/>
  <c r="E6" i="6"/>
  <c r="D6" i="6"/>
  <c r="E5" i="6"/>
  <c r="D5" i="6"/>
  <c r="E4" i="6"/>
  <c r="D4" i="6"/>
  <c r="E3" i="6"/>
  <c r="D3" i="6"/>
  <c r="E2" i="6"/>
  <c r="J3" i="3" l="1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2" i="3"/>
  <c r="B61" i="3" l="1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B2" i="6" l="1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C62" i="6" l="1"/>
  <c r="C63" i="6"/>
  <c r="L63" i="6" s="1"/>
  <c r="N63" i="6" s="1"/>
  <c r="O63" i="6" s="1"/>
  <c r="C64" i="6"/>
  <c r="L64" i="6" s="1"/>
  <c r="N64" i="6" s="1"/>
  <c r="O64" i="6" s="1"/>
  <c r="C65" i="6"/>
  <c r="C66" i="6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2" i="6"/>
  <c r="B62" i="6"/>
  <c r="B63" i="6"/>
  <c r="B64" i="6"/>
  <c r="B65" i="6"/>
  <c r="B66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A61" i="6"/>
  <c r="A62" i="6"/>
  <c r="A63" i="6"/>
  <c r="A64" i="6"/>
  <c r="A65" i="6"/>
  <c r="A66" i="6"/>
  <c r="A3" i="6"/>
  <c r="A4" i="6"/>
  <c r="A5" i="6"/>
  <c r="A6" i="6"/>
  <c r="A7" i="6"/>
  <c r="A8" i="6"/>
  <c r="A9" i="6"/>
  <c r="A10" i="6"/>
  <c r="M10" i="6" s="1"/>
  <c r="A11" i="6"/>
  <c r="A12" i="6"/>
  <c r="A13" i="6"/>
  <c r="A14" i="6"/>
  <c r="A15" i="6"/>
  <c r="A16" i="6"/>
  <c r="A17" i="6"/>
  <c r="A18" i="6"/>
  <c r="A19" i="6"/>
  <c r="A20" i="6"/>
  <c r="A21" i="6"/>
  <c r="A22" i="6"/>
  <c r="M22" i="6" s="1"/>
  <c r="A23" i="6"/>
  <c r="A24" i="6"/>
  <c r="A25" i="6"/>
  <c r="A26" i="6"/>
  <c r="A27" i="6"/>
  <c r="A28" i="6"/>
  <c r="A29" i="6"/>
  <c r="A30" i="6"/>
  <c r="A31" i="6"/>
  <c r="A32" i="6"/>
  <c r="A33" i="6"/>
  <c r="A34" i="6"/>
  <c r="M34" i="6" s="1"/>
  <c r="A35" i="6"/>
  <c r="A36" i="6"/>
  <c r="A37" i="6"/>
  <c r="A38" i="6"/>
  <c r="A39" i="6"/>
  <c r="A40" i="6"/>
  <c r="A41" i="6"/>
  <c r="A42" i="6"/>
  <c r="A43" i="6"/>
  <c r="A44" i="6"/>
  <c r="A45" i="6"/>
  <c r="A46" i="6"/>
  <c r="M46" i="6" s="1"/>
  <c r="A47" i="6"/>
  <c r="A48" i="6"/>
  <c r="A49" i="6"/>
  <c r="A50" i="6"/>
  <c r="A51" i="6"/>
  <c r="A52" i="6"/>
  <c r="A53" i="6"/>
  <c r="A54" i="6"/>
  <c r="A55" i="6"/>
  <c r="A56" i="6"/>
  <c r="A57" i="6"/>
  <c r="A58" i="6"/>
  <c r="M58" i="6" s="1"/>
  <c r="A59" i="6"/>
  <c r="A60" i="6"/>
  <c r="A2" i="6"/>
  <c r="M2" i="6" s="1"/>
  <c r="I3" i="3"/>
  <c r="I4" i="3"/>
  <c r="G4" i="6" s="1"/>
  <c r="I5" i="3"/>
  <c r="I6" i="3"/>
  <c r="I7" i="3"/>
  <c r="I8" i="3"/>
  <c r="I9" i="3"/>
  <c r="I10" i="3"/>
  <c r="I11" i="3"/>
  <c r="I12" i="3"/>
  <c r="G12" i="6" s="1"/>
  <c r="I13" i="3"/>
  <c r="I14" i="3"/>
  <c r="I15" i="3"/>
  <c r="I16" i="3"/>
  <c r="I17" i="3"/>
  <c r="I18" i="3"/>
  <c r="I19" i="3"/>
  <c r="I20" i="3"/>
  <c r="I21" i="3"/>
  <c r="I22" i="3"/>
  <c r="I23" i="3"/>
  <c r="I24" i="3"/>
  <c r="G24" i="6" s="1"/>
  <c r="I25" i="3"/>
  <c r="I26" i="3"/>
  <c r="I27" i="3"/>
  <c r="I28" i="3"/>
  <c r="I29" i="3"/>
  <c r="I30" i="3"/>
  <c r="I31" i="3"/>
  <c r="I32" i="3"/>
  <c r="I33" i="3"/>
  <c r="I34" i="3"/>
  <c r="I35" i="3"/>
  <c r="I36" i="3"/>
  <c r="G36" i="6" s="1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2" i="3"/>
  <c r="G2" i="6" l="1"/>
  <c r="H2" i="6" s="1"/>
  <c r="G37" i="6"/>
  <c r="G11" i="6"/>
  <c r="G57" i="6"/>
  <c r="G45" i="6"/>
  <c r="G33" i="6"/>
  <c r="G21" i="6"/>
  <c r="G9" i="6"/>
  <c r="G20" i="6"/>
  <c r="G19" i="6"/>
  <c r="G44" i="6"/>
  <c r="G54" i="6"/>
  <c r="G42" i="6"/>
  <c r="G30" i="6"/>
  <c r="G18" i="6"/>
  <c r="G5" i="6"/>
  <c r="G53" i="6"/>
  <c r="G41" i="6"/>
  <c r="G29" i="6"/>
  <c r="G56" i="6"/>
  <c r="G39" i="6"/>
  <c r="G27" i="6"/>
  <c r="G15" i="6"/>
  <c r="G3" i="6"/>
  <c r="J62" i="6"/>
  <c r="J61" i="6"/>
  <c r="K61" i="6" s="1"/>
  <c r="J32" i="6"/>
  <c r="J8" i="6"/>
  <c r="J55" i="6"/>
  <c r="J43" i="6"/>
  <c r="J31" i="6"/>
  <c r="J7" i="6"/>
  <c r="J6" i="6"/>
  <c r="J17" i="6"/>
  <c r="J52" i="6"/>
  <c r="J40" i="6"/>
  <c r="J28" i="6"/>
  <c r="J16" i="6"/>
  <c r="J4" i="6"/>
  <c r="J51" i="6"/>
  <c r="J50" i="6"/>
  <c r="J38" i="6"/>
  <c r="J26" i="6"/>
  <c r="J14" i="6"/>
  <c r="J66" i="6"/>
  <c r="J49" i="6"/>
  <c r="J37" i="6"/>
  <c r="J25" i="6"/>
  <c r="J13" i="6"/>
  <c r="J65" i="6"/>
  <c r="J60" i="6"/>
  <c r="K60" i="6" s="1"/>
  <c r="J48" i="6"/>
  <c r="J36" i="6"/>
  <c r="J24" i="6"/>
  <c r="J12" i="6"/>
  <c r="J64" i="6"/>
  <c r="J59" i="6"/>
  <c r="J47" i="6"/>
  <c r="J35" i="6"/>
  <c r="J23" i="6"/>
  <c r="J11" i="6"/>
  <c r="J63" i="6"/>
  <c r="G17" i="6"/>
  <c r="G28" i="6"/>
  <c r="G35" i="6"/>
  <c r="G16" i="6"/>
  <c r="G52" i="6"/>
  <c r="G40" i="6"/>
  <c r="G6" i="6"/>
  <c r="G66" i="6"/>
  <c r="G26" i="6"/>
  <c r="G65" i="6"/>
  <c r="H65" i="6" s="1"/>
  <c r="G51" i="6"/>
  <c r="G64" i="6"/>
  <c r="G48" i="6"/>
  <c r="J2" i="6"/>
  <c r="G23" i="6"/>
  <c r="G47" i="6"/>
  <c r="L61" i="6"/>
  <c r="N61" i="6" s="1"/>
  <c r="O61" i="6" s="1"/>
  <c r="G25" i="6"/>
  <c r="G50" i="6"/>
  <c r="G49" i="6"/>
  <c r="G14" i="6"/>
  <c r="G38" i="6"/>
  <c r="G13" i="6"/>
  <c r="M66" i="6"/>
  <c r="F58" i="6"/>
  <c r="J58" i="6"/>
  <c r="J46" i="6"/>
  <c r="J34" i="6"/>
  <c r="J22" i="6"/>
  <c r="J10" i="6"/>
  <c r="L62" i="6"/>
  <c r="N62" i="6" s="1"/>
  <c r="O62" i="6" s="1"/>
  <c r="M57" i="6"/>
  <c r="M45" i="6"/>
  <c r="M33" i="6"/>
  <c r="M21" i="6"/>
  <c r="M9" i="6"/>
  <c r="J57" i="6"/>
  <c r="J45" i="6"/>
  <c r="J33" i="6"/>
  <c r="J21" i="6"/>
  <c r="J9" i="6"/>
  <c r="M56" i="6"/>
  <c r="M44" i="6"/>
  <c r="M32" i="6"/>
  <c r="M20" i="6"/>
  <c r="M8" i="6"/>
  <c r="J56" i="6"/>
  <c r="J44" i="6"/>
  <c r="J20" i="6"/>
  <c r="M55" i="6"/>
  <c r="M43" i="6"/>
  <c r="M31" i="6"/>
  <c r="M19" i="6"/>
  <c r="M7" i="6"/>
  <c r="M54" i="6"/>
  <c r="M42" i="6"/>
  <c r="M30" i="6"/>
  <c r="M18" i="6"/>
  <c r="M6" i="6"/>
  <c r="G34" i="6"/>
  <c r="G7" i="6"/>
  <c r="F66" i="6"/>
  <c r="G63" i="6"/>
  <c r="J54" i="6"/>
  <c r="J42" i="6"/>
  <c r="J30" i="6"/>
  <c r="J18" i="6"/>
  <c r="M65" i="6"/>
  <c r="M53" i="6"/>
  <c r="M41" i="6"/>
  <c r="M29" i="6"/>
  <c r="M17" i="6"/>
  <c r="M5" i="6"/>
  <c r="F65" i="6"/>
  <c r="G62" i="6"/>
  <c r="J53" i="6"/>
  <c r="J41" i="6"/>
  <c r="J29" i="6"/>
  <c r="J5" i="6"/>
  <c r="M64" i="6"/>
  <c r="M52" i="6"/>
  <c r="M40" i="6"/>
  <c r="M28" i="6"/>
  <c r="M16" i="6"/>
  <c r="M4" i="6"/>
  <c r="G10" i="6"/>
  <c r="F64" i="6"/>
  <c r="G61" i="6"/>
  <c r="M63" i="6"/>
  <c r="M51" i="6"/>
  <c r="M39" i="6"/>
  <c r="M27" i="6"/>
  <c r="M15" i="6"/>
  <c r="M3" i="6"/>
  <c r="F63" i="6"/>
  <c r="G60" i="6"/>
  <c r="J39" i="6"/>
  <c r="J27" i="6"/>
  <c r="J15" i="6"/>
  <c r="J3" i="6"/>
  <c r="M62" i="6"/>
  <c r="M50" i="6"/>
  <c r="M38" i="6"/>
  <c r="M26" i="6"/>
  <c r="M14" i="6"/>
  <c r="G46" i="6"/>
  <c r="F62" i="6"/>
  <c r="G59" i="6"/>
  <c r="L66" i="6"/>
  <c r="N66" i="6" s="1"/>
  <c r="O66" i="6" s="1"/>
  <c r="M61" i="6"/>
  <c r="M49" i="6"/>
  <c r="M37" i="6"/>
  <c r="M25" i="6"/>
  <c r="M13" i="6"/>
  <c r="G22" i="6"/>
  <c r="F61" i="6"/>
  <c r="G58" i="6"/>
  <c r="L65" i="6"/>
  <c r="N65" i="6" s="1"/>
  <c r="O65" i="6" s="1"/>
  <c r="M60" i="6"/>
  <c r="M48" i="6"/>
  <c r="M36" i="6"/>
  <c r="M24" i="6"/>
  <c r="M12" i="6"/>
  <c r="J19" i="6"/>
  <c r="F60" i="6"/>
  <c r="M59" i="6"/>
  <c r="M47" i="6"/>
  <c r="M35" i="6"/>
  <c r="M23" i="6"/>
  <c r="M11" i="6"/>
  <c r="F59" i="6"/>
  <c r="F2" i="6"/>
  <c r="F50" i="6"/>
  <c r="F38" i="6"/>
  <c r="F26" i="6"/>
  <c r="F14" i="6"/>
  <c r="F49" i="6"/>
  <c r="F37" i="6"/>
  <c r="F25" i="6"/>
  <c r="F13" i="6"/>
  <c r="F48" i="6"/>
  <c r="F36" i="6"/>
  <c r="F24" i="6"/>
  <c r="F12" i="6"/>
  <c r="F47" i="6"/>
  <c r="F35" i="6"/>
  <c r="F23" i="6"/>
  <c r="F11" i="6"/>
  <c r="F46" i="6"/>
  <c r="F34" i="6"/>
  <c r="F22" i="6"/>
  <c r="F10" i="6"/>
  <c r="F57" i="6"/>
  <c r="F45" i="6"/>
  <c r="F33" i="6"/>
  <c r="F21" i="6"/>
  <c r="F9" i="6"/>
  <c r="F56" i="6"/>
  <c r="F44" i="6"/>
  <c r="F32" i="6"/>
  <c r="F20" i="6"/>
  <c r="F8" i="6"/>
  <c r="G32" i="6"/>
  <c r="G8" i="6"/>
  <c r="F55" i="6"/>
  <c r="F43" i="6"/>
  <c r="F31" i="6"/>
  <c r="F19" i="6"/>
  <c r="F7" i="6"/>
  <c r="G55" i="6"/>
  <c r="G43" i="6"/>
  <c r="G31" i="6"/>
  <c r="F54" i="6"/>
  <c r="F42" i="6"/>
  <c r="F30" i="6"/>
  <c r="F18" i="6"/>
  <c r="F6" i="6"/>
  <c r="F53" i="6"/>
  <c r="F41" i="6"/>
  <c r="F29" i="6"/>
  <c r="F17" i="6"/>
  <c r="F5" i="6"/>
  <c r="F52" i="6"/>
  <c r="F40" i="6"/>
  <c r="F28" i="6"/>
  <c r="F16" i="6"/>
  <c r="F4" i="6"/>
  <c r="F51" i="6"/>
  <c r="F39" i="6"/>
  <c r="F27" i="6"/>
  <c r="F15" i="6"/>
  <c r="F3" i="6"/>
  <c r="L32" i="6"/>
  <c r="N32" i="6" s="1"/>
  <c r="O32" i="6" s="1"/>
  <c r="L8" i="6"/>
  <c r="L55" i="6"/>
  <c r="N55" i="6" s="1"/>
  <c r="O55" i="6" s="1"/>
  <c r="L43" i="6"/>
  <c r="N43" i="6" s="1"/>
  <c r="O43" i="6" s="1"/>
  <c r="L31" i="6"/>
  <c r="L51" i="6"/>
  <c r="N51" i="6" s="1"/>
  <c r="O51" i="6" s="1"/>
  <c r="L39" i="6"/>
  <c r="N39" i="6" s="1"/>
  <c r="O39" i="6" s="1"/>
  <c r="L27" i="6"/>
  <c r="L15" i="6"/>
  <c r="L3" i="6"/>
  <c r="L50" i="6"/>
  <c r="N50" i="6" s="1"/>
  <c r="O50" i="6" s="1"/>
  <c r="L38" i="6"/>
  <c r="N38" i="6" s="1"/>
  <c r="O38" i="6" s="1"/>
  <c r="L26" i="6"/>
  <c r="L14" i="6"/>
  <c r="L49" i="6"/>
  <c r="N49" i="6" s="1"/>
  <c r="O49" i="6" s="1"/>
  <c r="L37" i="6"/>
  <c r="N37" i="6" s="1"/>
  <c r="O37" i="6" s="1"/>
  <c r="L25" i="6"/>
  <c r="L13" i="6"/>
  <c r="L60" i="6"/>
  <c r="N60" i="6" s="1"/>
  <c r="O60" i="6" s="1"/>
  <c r="L48" i="6"/>
  <c r="N48" i="6" s="1"/>
  <c r="O48" i="6" s="1"/>
  <c r="L36" i="6"/>
  <c r="N36" i="6" s="1"/>
  <c r="O36" i="6" s="1"/>
  <c r="L24" i="6"/>
  <c r="L12" i="6"/>
  <c r="L44" i="6"/>
  <c r="N44" i="6" s="1"/>
  <c r="O44" i="6" s="1"/>
  <c r="L59" i="6"/>
  <c r="N59" i="6" s="1"/>
  <c r="O59" i="6" s="1"/>
  <c r="L47" i="6"/>
  <c r="N47" i="6" s="1"/>
  <c r="O47" i="6" s="1"/>
  <c r="L35" i="6"/>
  <c r="N35" i="6" s="1"/>
  <c r="O35" i="6" s="1"/>
  <c r="L23" i="6"/>
  <c r="L11" i="6"/>
  <c r="L58" i="6"/>
  <c r="N58" i="6" s="1"/>
  <c r="O58" i="6" s="1"/>
  <c r="L46" i="6"/>
  <c r="N46" i="6" s="1"/>
  <c r="O46" i="6" s="1"/>
  <c r="L34" i="6"/>
  <c r="N34" i="6" s="1"/>
  <c r="O34" i="6" s="1"/>
  <c r="L22" i="6"/>
  <c r="L10" i="6"/>
  <c r="L57" i="6"/>
  <c r="N57" i="6" s="1"/>
  <c r="O57" i="6" s="1"/>
  <c r="L45" i="6"/>
  <c r="N45" i="6" s="1"/>
  <c r="O45" i="6" s="1"/>
  <c r="L33" i="6"/>
  <c r="N33" i="6" s="1"/>
  <c r="O33" i="6" s="1"/>
  <c r="L21" i="6"/>
  <c r="L9" i="6"/>
  <c r="L19" i="6"/>
  <c r="L7" i="6"/>
  <c r="L56" i="6"/>
  <c r="N56" i="6" s="1"/>
  <c r="O56" i="6" s="1"/>
  <c r="L20" i="6"/>
  <c r="L54" i="6"/>
  <c r="N54" i="6" s="1"/>
  <c r="O54" i="6" s="1"/>
  <c r="L42" i="6"/>
  <c r="N42" i="6" s="1"/>
  <c r="O42" i="6" s="1"/>
  <c r="L30" i="6"/>
  <c r="L18" i="6"/>
  <c r="L6" i="6"/>
  <c r="L53" i="6"/>
  <c r="N53" i="6" s="1"/>
  <c r="O53" i="6" s="1"/>
  <c r="L41" i="6"/>
  <c r="N41" i="6" s="1"/>
  <c r="O41" i="6" s="1"/>
  <c r="L29" i="6"/>
  <c r="L17" i="6"/>
  <c r="L5" i="6"/>
  <c r="L52" i="6"/>
  <c r="N52" i="6" s="1"/>
  <c r="O52" i="6" s="1"/>
  <c r="L40" i="6"/>
  <c r="N40" i="6" s="1"/>
  <c r="O40" i="6" s="1"/>
  <c r="L28" i="6"/>
  <c r="L16" i="6"/>
  <c r="L4" i="6"/>
  <c r="H62" i="6" l="1"/>
  <c r="I62" i="6" s="1"/>
  <c r="H63" i="6"/>
  <c r="I63" i="6" s="1"/>
  <c r="N10" i="6"/>
  <c r="O10" i="6" s="1"/>
  <c r="N22" i="6"/>
  <c r="O22" i="6" s="1"/>
  <c r="N4" i="6"/>
  <c r="O4" i="6" s="1"/>
  <c r="N27" i="6"/>
  <c r="O27" i="6" s="1"/>
  <c r="N13" i="6"/>
  <c r="O13" i="6" s="1"/>
  <c r="N3" i="6"/>
  <c r="O3" i="6" s="1"/>
  <c r="N5" i="6"/>
  <c r="O5" i="6" s="1"/>
  <c r="N7" i="6"/>
  <c r="O7" i="6" s="1"/>
  <c r="N11" i="6"/>
  <c r="O11" i="6" s="1"/>
  <c r="N25" i="6"/>
  <c r="O25" i="6" s="1"/>
  <c r="N31" i="6"/>
  <c r="O31" i="6" s="1"/>
  <c r="N16" i="6"/>
  <c r="O16" i="6" s="1"/>
  <c r="N30" i="6"/>
  <c r="O30" i="6" s="1"/>
  <c r="N28" i="6"/>
  <c r="O28" i="6" s="1"/>
  <c r="N20" i="6"/>
  <c r="O20" i="6" s="1"/>
  <c r="N19" i="6"/>
  <c r="O19" i="6" s="1"/>
  <c r="N14" i="6"/>
  <c r="O14" i="6" s="1"/>
  <c r="N8" i="6"/>
  <c r="O8" i="6" s="1"/>
  <c r="N26" i="6"/>
  <c r="O26" i="6" s="1"/>
  <c r="N17" i="6"/>
  <c r="O17" i="6" s="1"/>
  <c r="N29" i="6"/>
  <c r="O29" i="6" s="1"/>
  <c r="N21" i="6"/>
  <c r="O21" i="6" s="1"/>
  <c r="N6" i="6"/>
  <c r="O6" i="6" s="1"/>
  <c r="N24" i="6"/>
  <c r="O24" i="6" s="1"/>
  <c r="N15" i="6"/>
  <c r="O15" i="6" s="1"/>
  <c r="N23" i="6"/>
  <c r="O23" i="6" s="1"/>
  <c r="N9" i="6"/>
  <c r="O9" i="6" s="1"/>
  <c r="N18" i="6"/>
  <c r="O18" i="6" s="1"/>
  <c r="N12" i="6"/>
  <c r="O12" i="6" s="1"/>
  <c r="K64" i="6"/>
  <c r="K63" i="6"/>
  <c r="K62" i="6"/>
  <c r="K66" i="6"/>
  <c r="K65" i="6"/>
  <c r="P65" i="6"/>
  <c r="Q65" i="6" s="1"/>
  <c r="S65" i="6" s="1"/>
  <c r="I65" i="6"/>
  <c r="K55" i="6"/>
  <c r="K57" i="6"/>
  <c r="H66" i="6"/>
  <c r="H64" i="6"/>
  <c r="K56" i="6"/>
  <c r="K58" i="6"/>
  <c r="R65" i="6"/>
  <c r="U65" i="6" s="1"/>
  <c r="K59" i="6"/>
  <c r="P62" i="6"/>
  <c r="Q62" i="6" s="1"/>
  <c r="R62" i="6"/>
  <c r="U62" i="6" s="1"/>
  <c r="H31" i="6"/>
  <c r="I31" i="6" s="1"/>
  <c r="H55" i="6"/>
  <c r="I55" i="6" s="1"/>
  <c r="K39" i="6"/>
  <c r="H39" i="6"/>
  <c r="I39" i="6" s="1"/>
  <c r="K17" i="6"/>
  <c r="H17" i="6"/>
  <c r="I17" i="6" s="1"/>
  <c r="K19" i="6"/>
  <c r="H19" i="6"/>
  <c r="I19" i="6" s="1"/>
  <c r="K23" i="6"/>
  <c r="H23" i="6"/>
  <c r="I23" i="6" s="1"/>
  <c r="K37" i="6"/>
  <c r="H37" i="6"/>
  <c r="I37" i="6" s="1"/>
  <c r="K51" i="6"/>
  <c r="H51" i="6"/>
  <c r="I51" i="6" s="1"/>
  <c r="K25" i="6"/>
  <c r="H25" i="6"/>
  <c r="I25" i="6" s="1"/>
  <c r="K29" i="6"/>
  <c r="H29" i="6"/>
  <c r="I29" i="6" s="1"/>
  <c r="K9" i="6"/>
  <c r="H9" i="6"/>
  <c r="I9" i="6" s="1"/>
  <c r="K35" i="6"/>
  <c r="H35" i="6"/>
  <c r="I35" i="6" s="1"/>
  <c r="K49" i="6"/>
  <c r="H49" i="6"/>
  <c r="I49" i="6" s="1"/>
  <c r="K31" i="6"/>
  <c r="K11" i="6"/>
  <c r="H11" i="6"/>
  <c r="I11" i="6" s="1"/>
  <c r="K41" i="6"/>
  <c r="H41" i="6"/>
  <c r="I41" i="6" s="1"/>
  <c r="K21" i="6"/>
  <c r="H21" i="6"/>
  <c r="I21" i="6" s="1"/>
  <c r="K47" i="6"/>
  <c r="H47" i="6"/>
  <c r="I47" i="6" s="1"/>
  <c r="H61" i="6"/>
  <c r="I61" i="6" s="1"/>
  <c r="K7" i="6"/>
  <c r="H7" i="6"/>
  <c r="I7" i="6" s="1"/>
  <c r="K53" i="6"/>
  <c r="H53" i="6"/>
  <c r="I53" i="6" s="1"/>
  <c r="K33" i="6"/>
  <c r="H33" i="6"/>
  <c r="I33" i="6" s="1"/>
  <c r="H59" i="6"/>
  <c r="I59" i="6" s="1"/>
  <c r="K14" i="6"/>
  <c r="H14" i="6"/>
  <c r="I14" i="6" s="1"/>
  <c r="K5" i="6"/>
  <c r="H5" i="6"/>
  <c r="I5" i="6" s="1"/>
  <c r="K6" i="6"/>
  <c r="H6" i="6"/>
  <c r="I6" i="6" s="1"/>
  <c r="K45" i="6"/>
  <c r="H45" i="6"/>
  <c r="I45" i="6" s="1"/>
  <c r="K44" i="6"/>
  <c r="H44" i="6"/>
  <c r="I44" i="6" s="1"/>
  <c r="K26" i="6"/>
  <c r="H26" i="6"/>
  <c r="I26" i="6" s="1"/>
  <c r="K43" i="6"/>
  <c r="K18" i="6"/>
  <c r="H18" i="6"/>
  <c r="I18" i="6" s="1"/>
  <c r="H57" i="6"/>
  <c r="I57" i="6" s="1"/>
  <c r="K12" i="6"/>
  <c r="H12" i="6"/>
  <c r="I12" i="6" s="1"/>
  <c r="K38" i="6"/>
  <c r="H38" i="6"/>
  <c r="I38" i="6" s="1"/>
  <c r="H43" i="6"/>
  <c r="I43" i="6" s="1"/>
  <c r="K4" i="6"/>
  <c r="H4" i="6"/>
  <c r="I4" i="6" s="1"/>
  <c r="K30" i="6"/>
  <c r="H30" i="6"/>
  <c r="I30" i="6" s="1"/>
  <c r="K10" i="6"/>
  <c r="H10" i="6"/>
  <c r="I10" i="6" s="1"/>
  <c r="K24" i="6"/>
  <c r="H24" i="6"/>
  <c r="I24" i="6" s="1"/>
  <c r="K50" i="6"/>
  <c r="H50" i="6"/>
  <c r="I50" i="6" s="1"/>
  <c r="K16" i="6"/>
  <c r="H16" i="6"/>
  <c r="I16" i="6" s="1"/>
  <c r="K42" i="6"/>
  <c r="H42" i="6"/>
  <c r="I42" i="6" s="1"/>
  <c r="K22" i="6"/>
  <c r="H22" i="6"/>
  <c r="I22" i="6" s="1"/>
  <c r="K36" i="6"/>
  <c r="H36" i="6"/>
  <c r="I36" i="6" s="1"/>
  <c r="L2" i="6"/>
  <c r="K2" i="6"/>
  <c r="I2" i="6"/>
  <c r="K8" i="6"/>
  <c r="K28" i="6"/>
  <c r="H28" i="6"/>
  <c r="I28" i="6" s="1"/>
  <c r="H54" i="6"/>
  <c r="I54" i="6" s="1"/>
  <c r="K54" i="6"/>
  <c r="H34" i="6"/>
  <c r="I34" i="6" s="1"/>
  <c r="K34" i="6"/>
  <c r="K48" i="6"/>
  <c r="H48" i="6"/>
  <c r="I48" i="6" s="1"/>
  <c r="K3" i="6"/>
  <c r="H3" i="6"/>
  <c r="I3" i="6" s="1"/>
  <c r="K32" i="6"/>
  <c r="K40" i="6"/>
  <c r="H40" i="6"/>
  <c r="I40" i="6" s="1"/>
  <c r="K20" i="6"/>
  <c r="H20" i="6"/>
  <c r="I20" i="6" s="1"/>
  <c r="H46" i="6"/>
  <c r="I46" i="6" s="1"/>
  <c r="K46" i="6"/>
  <c r="H60" i="6"/>
  <c r="I60" i="6" s="1"/>
  <c r="K15" i="6"/>
  <c r="H15" i="6"/>
  <c r="I15" i="6" s="1"/>
  <c r="H8" i="6"/>
  <c r="I8" i="6" s="1"/>
  <c r="K52" i="6"/>
  <c r="H52" i="6"/>
  <c r="I52" i="6" s="1"/>
  <c r="H56" i="6"/>
  <c r="I56" i="6" s="1"/>
  <c r="H58" i="6"/>
  <c r="I58" i="6" s="1"/>
  <c r="K13" i="6"/>
  <c r="H13" i="6"/>
  <c r="I13" i="6" s="1"/>
  <c r="K27" i="6"/>
  <c r="H27" i="6"/>
  <c r="I27" i="6" s="1"/>
  <c r="H32" i="6"/>
  <c r="I32" i="6" s="1"/>
  <c r="R63" i="6" l="1"/>
  <c r="U63" i="6" s="1"/>
  <c r="P63" i="6"/>
  <c r="Q63" i="6" s="1"/>
  <c r="T63" i="6" s="1"/>
  <c r="N2" i="6"/>
  <c r="O2" i="6" s="1"/>
  <c r="T65" i="6"/>
  <c r="P64" i="6"/>
  <c r="Q64" i="6" s="1"/>
  <c r="S64" i="6" s="1"/>
  <c r="I64" i="6"/>
  <c r="P66" i="6"/>
  <c r="Q66" i="6" s="1"/>
  <c r="S66" i="6" s="1"/>
  <c r="I66" i="6"/>
  <c r="R2" i="6"/>
  <c r="U2" i="6" s="1"/>
  <c r="R64" i="6"/>
  <c r="R66" i="6"/>
  <c r="U66" i="6" s="1"/>
  <c r="S63" i="6"/>
  <c r="S62" i="6"/>
  <c r="T62" i="6"/>
  <c r="P60" i="6"/>
  <c r="Q60" i="6" s="1"/>
  <c r="R60" i="6"/>
  <c r="P3" i="6"/>
  <c r="Q3" i="6" s="1"/>
  <c r="R3" i="6"/>
  <c r="P28" i="6"/>
  <c r="Q28" i="6" s="1"/>
  <c r="R28" i="6"/>
  <c r="P38" i="6"/>
  <c r="Q38" i="6" s="1"/>
  <c r="R38" i="6"/>
  <c r="U38" i="6" s="1"/>
  <c r="P49" i="6"/>
  <c r="Q49" i="6" s="1"/>
  <c r="R49" i="6"/>
  <c r="P25" i="6"/>
  <c r="Q25" i="6" s="1"/>
  <c r="R25" i="6"/>
  <c r="P19" i="6"/>
  <c r="Q19" i="6" s="1"/>
  <c r="R19" i="6"/>
  <c r="P26" i="6"/>
  <c r="Q26" i="6" s="1"/>
  <c r="R26" i="6"/>
  <c r="P5" i="6"/>
  <c r="Q5" i="6" s="1"/>
  <c r="R5" i="6"/>
  <c r="U5" i="6" s="1"/>
  <c r="P43" i="6"/>
  <c r="Q43" i="6" s="1"/>
  <c r="R43" i="6"/>
  <c r="P56" i="6"/>
  <c r="Q56" i="6" s="1"/>
  <c r="R56" i="6"/>
  <c r="P42" i="6"/>
  <c r="Q42" i="6" s="1"/>
  <c r="R42" i="6"/>
  <c r="U42" i="6" s="1"/>
  <c r="P10" i="6"/>
  <c r="Q10" i="6" s="1"/>
  <c r="R10" i="6"/>
  <c r="P53" i="6"/>
  <c r="Q53" i="6" s="1"/>
  <c r="R53" i="6"/>
  <c r="P21" i="6"/>
  <c r="Q21" i="6" s="1"/>
  <c r="R21" i="6"/>
  <c r="P33" i="6"/>
  <c r="Q33" i="6" s="1"/>
  <c r="R33" i="6"/>
  <c r="P32" i="6"/>
  <c r="Q32" i="6" s="1"/>
  <c r="R32" i="6"/>
  <c r="U32" i="6" s="1"/>
  <c r="P46" i="6"/>
  <c r="Q46" i="6" s="1"/>
  <c r="R46" i="6"/>
  <c r="P48" i="6"/>
  <c r="Q48" i="6" s="1"/>
  <c r="R48" i="6"/>
  <c r="U48" i="6" s="1"/>
  <c r="P12" i="6"/>
  <c r="Q12" i="6" s="1"/>
  <c r="R12" i="6"/>
  <c r="U12" i="6" s="1"/>
  <c r="P35" i="6"/>
  <c r="Q35" i="6" s="1"/>
  <c r="R35" i="6"/>
  <c r="U35" i="6" s="1"/>
  <c r="P51" i="6"/>
  <c r="Q51" i="6" s="1"/>
  <c r="R51" i="6"/>
  <c r="U51" i="6" s="1"/>
  <c r="P17" i="6"/>
  <c r="Q17" i="6" s="1"/>
  <c r="R17" i="6"/>
  <c r="U17" i="6" s="1"/>
  <c r="P27" i="6"/>
  <c r="Q27" i="6" s="1"/>
  <c r="R27" i="6"/>
  <c r="P52" i="6"/>
  <c r="Q52" i="6" s="1"/>
  <c r="R52" i="6"/>
  <c r="U52" i="6" s="1"/>
  <c r="P44" i="6"/>
  <c r="Q44" i="6" s="1"/>
  <c r="R44" i="6"/>
  <c r="P58" i="6"/>
  <c r="Q58" i="6" s="1"/>
  <c r="R58" i="6"/>
  <c r="P20" i="6"/>
  <c r="Q20" i="6" s="1"/>
  <c r="R20" i="6"/>
  <c r="U20" i="6" s="1"/>
  <c r="P16" i="6"/>
  <c r="Q16" i="6" s="1"/>
  <c r="R16" i="6"/>
  <c r="P30" i="6"/>
  <c r="Q30" i="6" s="1"/>
  <c r="R30" i="6"/>
  <c r="P14" i="6"/>
  <c r="Q14" i="6" s="1"/>
  <c r="R14" i="6"/>
  <c r="P7" i="6"/>
  <c r="Q7" i="6" s="1"/>
  <c r="R7" i="6"/>
  <c r="P41" i="6"/>
  <c r="Q41" i="6" s="1"/>
  <c r="R41" i="6"/>
  <c r="U41" i="6" s="1"/>
  <c r="P47" i="6"/>
  <c r="Q47" i="6" s="1"/>
  <c r="R47" i="6"/>
  <c r="U47" i="6" s="1"/>
  <c r="P57" i="6"/>
  <c r="Q57" i="6" s="1"/>
  <c r="R57" i="6"/>
  <c r="P9" i="6"/>
  <c r="Q9" i="6" s="1"/>
  <c r="R9" i="6"/>
  <c r="U9" i="6" s="1"/>
  <c r="P37" i="6"/>
  <c r="Q37" i="6" s="1"/>
  <c r="R37" i="6"/>
  <c r="P39" i="6"/>
  <c r="Q39" i="6" s="1"/>
  <c r="R39" i="6"/>
  <c r="U39" i="6" s="1"/>
  <c r="P13" i="6"/>
  <c r="Q13" i="6" s="1"/>
  <c r="R13" i="6"/>
  <c r="P8" i="6"/>
  <c r="Q8" i="6" s="1"/>
  <c r="R8" i="6"/>
  <c r="U8" i="6" s="1"/>
  <c r="P34" i="6"/>
  <c r="Q34" i="6" s="1"/>
  <c r="R34" i="6"/>
  <c r="P45" i="6"/>
  <c r="Q45" i="6" s="1"/>
  <c r="R45" i="6"/>
  <c r="U45" i="6" s="1"/>
  <c r="P24" i="6"/>
  <c r="Q24" i="6" s="1"/>
  <c r="R24" i="6"/>
  <c r="U24" i="6" s="1"/>
  <c r="P15" i="6"/>
  <c r="Q15" i="6" s="1"/>
  <c r="R15" i="6"/>
  <c r="U15" i="6" s="1"/>
  <c r="P40" i="6"/>
  <c r="Q40" i="6" s="1"/>
  <c r="R40" i="6"/>
  <c r="P36" i="6"/>
  <c r="Q36" i="6" s="1"/>
  <c r="R36" i="6"/>
  <c r="U36" i="6" s="1"/>
  <c r="P50" i="6"/>
  <c r="Q50" i="6" s="1"/>
  <c r="R50" i="6"/>
  <c r="U50" i="6" s="1"/>
  <c r="P4" i="6"/>
  <c r="Q4" i="6" s="1"/>
  <c r="R4" i="6"/>
  <c r="P59" i="6"/>
  <c r="Q59" i="6" s="1"/>
  <c r="R59" i="6"/>
  <c r="P61" i="6"/>
  <c r="Q61" i="6" s="1"/>
  <c r="R61" i="6"/>
  <c r="P11" i="6"/>
  <c r="Q11" i="6" s="1"/>
  <c r="R11" i="6"/>
  <c r="U11" i="6" s="1"/>
  <c r="P18" i="6"/>
  <c r="Q18" i="6" s="1"/>
  <c r="R18" i="6"/>
  <c r="P29" i="6"/>
  <c r="Q29" i="6" s="1"/>
  <c r="R29" i="6"/>
  <c r="P23" i="6"/>
  <c r="Q23" i="6" s="1"/>
  <c r="R23" i="6"/>
  <c r="U23" i="6" s="1"/>
  <c r="P55" i="6"/>
  <c r="Q55" i="6" s="1"/>
  <c r="R55" i="6"/>
  <c r="P22" i="6"/>
  <c r="Q22" i="6" s="1"/>
  <c r="R22" i="6"/>
  <c r="P54" i="6"/>
  <c r="Q54" i="6" s="1"/>
  <c r="R54" i="6"/>
  <c r="P6" i="6"/>
  <c r="Q6" i="6" s="1"/>
  <c r="R6" i="6"/>
  <c r="P31" i="6"/>
  <c r="Q31" i="6" s="1"/>
  <c r="R31" i="6"/>
  <c r="P2" i="6"/>
  <c r="Q2" i="6" s="1"/>
  <c r="T64" i="6" l="1"/>
  <c r="U64" i="6"/>
  <c r="T66" i="6"/>
  <c r="U4" i="6"/>
  <c r="U27" i="6"/>
  <c r="U31" i="6"/>
  <c r="U34" i="6"/>
  <c r="U6" i="6"/>
  <c r="U54" i="6"/>
  <c r="U40" i="6"/>
  <c r="U58" i="6"/>
  <c r="U21" i="6"/>
  <c r="U46" i="6"/>
  <c r="U30" i="6"/>
  <c r="U28" i="6"/>
  <c r="U25" i="6"/>
  <c r="U57" i="6"/>
  <c r="U18" i="6"/>
  <c r="U33" i="6"/>
  <c r="U43" i="6"/>
  <c r="U29" i="6"/>
  <c r="U56" i="6"/>
  <c r="U49" i="6"/>
  <c r="U16" i="6"/>
  <c r="U22" i="6"/>
  <c r="U61" i="6"/>
  <c r="U7" i="6"/>
  <c r="U44" i="6"/>
  <c r="U53" i="6"/>
  <c r="U26" i="6"/>
  <c r="U3" i="6"/>
  <c r="U13" i="6"/>
  <c r="U55" i="6"/>
  <c r="U59" i="6"/>
  <c r="U37" i="6"/>
  <c r="U14" i="6"/>
  <c r="U10" i="6"/>
  <c r="U19" i="6"/>
  <c r="U60" i="6"/>
  <c r="T27" i="6"/>
  <c r="S27" i="6"/>
  <c r="T46" i="6"/>
  <c r="S46" i="6"/>
  <c r="T42" i="6"/>
  <c r="S42" i="6"/>
  <c r="T25" i="6"/>
  <c r="S25" i="6"/>
  <c r="T30" i="6"/>
  <c r="S30" i="6"/>
  <c r="S50" i="6"/>
  <c r="T50" i="6"/>
  <c r="T56" i="6"/>
  <c r="S56" i="6"/>
  <c r="T49" i="6"/>
  <c r="S49" i="6"/>
  <c r="T9" i="6"/>
  <c r="S9" i="6"/>
  <c r="T16" i="6"/>
  <c r="S16" i="6"/>
  <c r="T43" i="6"/>
  <c r="S43" i="6"/>
  <c r="T4" i="6"/>
  <c r="S4" i="6"/>
  <c r="T17" i="6"/>
  <c r="S17" i="6"/>
  <c r="T18" i="6"/>
  <c r="S18" i="6"/>
  <c r="T51" i="6"/>
  <c r="S51" i="6"/>
  <c r="S38" i="6"/>
  <c r="T38" i="6"/>
  <c r="T23" i="6"/>
  <c r="S23" i="6"/>
  <c r="T57" i="6"/>
  <c r="S57" i="6"/>
  <c r="T47" i="6"/>
  <c r="S47" i="6"/>
  <c r="T33" i="6"/>
  <c r="S33" i="6"/>
  <c r="T11" i="6"/>
  <c r="S11" i="6"/>
  <c r="T40" i="6"/>
  <c r="S40" i="6"/>
  <c r="T13" i="6"/>
  <c r="S13" i="6"/>
  <c r="T58" i="6"/>
  <c r="S58" i="6"/>
  <c r="T35" i="6"/>
  <c r="S35" i="6"/>
  <c r="T21" i="6"/>
  <c r="S21" i="6"/>
  <c r="T5" i="6"/>
  <c r="S5" i="6"/>
  <c r="T28" i="6"/>
  <c r="S28" i="6"/>
  <c r="T31" i="6"/>
  <c r="S31" i="6"/>
  <c r="T20" i="6"/>
  <c r="S20" i="6"/>
  <c r="T54" i="6"/>
  <c r="S54" i="6"/>
  <c r="T41" i="6"/>
  <c r="S41" i="6"/>
  <c r="T45" i="6"/>
  <c r="S45" i="6"/>
  <c r="T34" i="6"/>
  <c r="S34" i="6"/>
  <c r="T6" i="6"/>
  <c r="S6" i="6"/>
  <c r="S61" i="6"/>
  <c r="T61" i="6"/>
  <c r="T7" i="6"/>
  <c r="S7" i="6"/>
  <c r="T44" i="6"/>
  <c r="S44" i="6"/>
  <c r="S12" i="6"/>
  <c r="T12" i="6"/>
  <c r="T26" i="6"/>
  <c r="S26" i="6"/>
  <c r="T3" i="6"/>
  <c r="S3" i="6"/>
  <c r="T29" i="6"/>
  <c r="S29" i="6"/>
  <c r="S36" i="6"/>
  <c r="T36" i="6"/>
  <c r="T22" i="6"/>
  <c r="S22" i="6"/>
  <c r="T39" i="6"/>
  <c r="S39" i="6"/>
  <c r="T53" i="6"/>
  <c r="S53" i="6"/>
  <c r="T2" i="6"/>
  <c r="S2" i="6"/>
  <c r="T32" i="6"/>
  <c r="S32" i="6"/>
  <c r="T8" i="6"/>
  <c r="S8" i="6"/>
  <c r="T15" i="6"/>
  <c r="S15" i="6"/>
  <c r="T55" i="6"/>
  <c r="S55" i="6"/>
  <c r="T59" i="6"/>
  <c r="S59" i="6"/>
  <c r="T24" i="6"/>
  <c r="S24" i="6"/>
  <c r="T37" i="6"/>
  <c r="S37" i="6"/>
  <c r="S14" i="6"/>
  <c r="T14" i="6"/>
  <c r="T52" i="6"/>
  <c r="S52" i="6"/>
  <c r="S48" i="6"/>
  <c r="T48" i="6"/>
  <c r="T10" i="6"/>
  <c r="S10" i="6"/>
  <c r="T19" i="6"/>
  <c r="S19" i="6"/>
  <c r="S60" i="6"/>
  <c r="T60" i="6"/>
</calcChain>
</file>

<file path=xl/sharedStrings.xml><?xml version="1.0" encoding="utf-8"?>
<sst xmlns="http://schemas.openxmlformats.org/spreadsheetml/2006/main" count="626" uniqueCount="249">
  <si>
    <t>Server1</t>
  </si>
  <si>
    <t>Server2</t>
  </si>
  <si>
    <t>Server3</t>
  </si>
  <si>
    <t>Server4</t>
  </si>
  <si>
    <t>Server5</t>
  </si>
  <si>
    <t>Server6</t>
  </si>
  <si>
    <t>Server7</t>
  </si>
  <si>
    <t>Server8</t>
  </si>
  <si>
    <t>Server9</t>
  </si>
  <si>
    <t>Server10</t>
  </si>
  <si>
    <t>Server11</t>
  </si>
  <si>
    <t>Server12</t>
  </si>
  <si>
    <t>Server13</t>
  </si>
  <si>
    <t>Server14</t>
  </si>
  <si>
    <t>Server15</t>
  </si>
  <si>
    <t>Server16</t>
  </si>
  <si>
    <t>Server17</t>
  </si>
  <si>
    <t>Server18</t>
  </si>
  <si>
    <t>Server19</t>
  </si>
  <si>
    <t>Server20</t>
  </si>
  <si>
    <t>Server21</t>
  </si>
  <si>
    <t>Server22</t>
  </si>
  <si>
    <t>Server23</t>
  </si>
  <si>
    <t>Server24</t>
  </si>
  <si>
    <t>Server25</t>
  </si>
  <si>
    <t>Server26</t>
  </si>
  <si>
    <t>Server27</t>
  </si>
  <si>
    <t>Server28</t>
  </si>
  <si>
    <t>Server29</t>
  </si>
  <si>
    <t>Server30</t>
  </si>
  <si>
    <t>//Isilon/share1</t>
  </si>
  <si>
    <t>//Isilon/share2</t>
  </si>
  <si>
    <t>//Isilon/share3</t>
  </si>
  <si>
    <t>//Isilon/share4</t>
  </si>
  <si>
    <t>//Isilon/share5</t>
  </si>
  <si>
    <t>//Isilon/share6</t>
  </si>
  <si>
    <t>//Isilon/share7</t>
  </si>
  <si>
    <t>//Isilon/share8</t>
  </si>
  <si>
    <t>//Isilon/share9</t>
  </si>
  <si>
    <t>//Isilon/share10</t>
  </si>
  <si>
    <t>Server31</t>
  </si>
  <si>
    <t>Server32</t>
  </si>
  <si>
    <t>Server33</t>
  </si>
  <si>
    <t>Server34</t>
  </si>
  <si>
    <t>Server35</t>
  </si>
  <si>
    <t>Server36</t>
  </si>
  <si>
    <t>Server37</t>
  </si>
  <si>
    <t>Server38</t>
  </si>
  <si>
    <t>Server39</t>
  </si>
  <si>
    <t>Server40</t>
  </si>
  <si>
    <t>Server41</t>
  </si>
  <si>
    <t>Server42</t>
  </si>
  <si>
    <t>Server43</t>
  </si>
  <si>
    <t>Server44</t>
  </si>
  <si>
    <t>Server45</t>
  </si>
  <si>
    <t>Server46</t>
  </si>
  <si>
    <t>Server47</t>
  </si>
  <si>
    <t>Server48</t>
  </si>
  <si>
    <t>Server49</t>
  </si>
  <si>
    <t>Server50</t>
  </si>
  <si>
    <t>\\fileserver\Share1</t>
  </si>
  <si>
    <t>\\fileserver\Share2</t>
  </si>
  <si>
    <t>\\fileserver\Share3</t>
  </si>
  <si>
    <t>\\fileserver\Share4</t>
  </si>
  <si>
    <t>\\fileserver\Share5</t>
  </si>
  <si>
    <t>\\fileserver\Share6</t>
  </si>
  <si>
    <t>\\fileserver\Share7</t>
  </si>
  <si>
    <t>\\fileserver\Share8</t>
  </si>
  <si>
    <t>\\fileserver\Share9</t>
  </si>
  <si>
    <t>\\fileserver\Share10</t>
  </si>
  <si>
    <t>\\fileserver\Share15</t>
  </si>
  <si>
    <t>\\fileserver\Share16</t>
  </si>
  <si>
    <t>\\fileserver\Share17</t>
  </si>
  <si>
    <t>\\fileserver\Share18</t>
  </si>
  <si>
    <t>\\fileserver\Share19</t>
  </si>
  <si>
    <t>\\fileserver\Share20</t>
  </si>
  <si>
    <t>Wave #</t>
  </si>
  <si>
    <t>Wave1</t>
  </si>
  <si>
    <t>QA</t>
  </si>
  <si>
    <t>DEV</t>
  </si>
  <si>
    <t>PROD</t>
  </si>
  <si>
    <t>App-1</t>
  </si>
  <si>
    <t>App-2</t>
  </si>
  <si>
    <t>App-3</t>
  </si>
  <si>
    <t>App-4</t>
  </si>
  <si>
    <t>App-5</t>
  </si>
  <si>
    <t>App-6</t>
  </si>
  <si>
    <t>App-7</t>
  </si>
  <si>
    <t>App-8</t>
  </si>
  <si>
    <t>App-9</t>
  </si>
  <si>
    <t>name1</t>
  </si>
  <si>
    <t>name2</t>
  </si>
  <si>
    <t>name3</t>
  </si>
  <si>
    <t>name4</t>
  </si>
  <si>
    <t>name5</t>
  </si>
  <si>
    <t>name6</t>
  </si>
  <si>
    <t>name7</t>
  </si>
  <si>
    <t>name8</t>
  </si>
  <si>
    <t>name9</t>
  </si>
  <si>
    <t>Server51</t>
  </si>
  <si>
    <t>Server52</t>
  </si>
  <si>
    <t>Server53</t>
  </si>
  <si>
    <t>Server54</t>
  </si>
  <si>
    <t>Server55</t>
  </si>
  <si>
    <t>Server56</t>
  </si>
  <si>
    <t>Server57</t>
  </si>
  <si>
    <t>Server58</t>
  </si>
  <si>
    <t>Server59</t>
  </si>
  <si>
    <t>Server60</t>
  </si>
  <si>
    <t>`</t>
  </si>
  <si>
    <t>OOS</t>
  </si>
  <si>
    <t>Retire</t>
  </si>
  <si>
    <t>sEnv&lt;#&gt;</t>
  </si>
  <si>
    <t>Wave&lt;#&gt;</t>
  </si>
  <si>
    <t>Protocol</t>
  </si>
  <si>
    <t>Subnet 1</t>
  </si>
  <si>
    <t>Subnet 2</t>
  </si>
  <si>
    <t>Subnet 3</t>
  </si>
  <si>
    <t>//fsaws001/share3</t>
  </si>
  <si>
    <t>//172.178.0.2/share6</t>
  </si>
  <si>
    <t>Org1</t>
  </si>
  <si>
    <t>OU</t>
  </si>
  <si>
    <t>netapp:/share1</t>
  </si>
  <si>
    <t>netapp:/share2</t>
  </si>
  <si>
    <t>netapp:/share3</t>
  </si>
  <si>
    <t>netapp:/share4</t>
  </si>
  <si>
    <t>netapp:/share5</t>
  </si>
  <si>
    <t>netapp:/share6</t>
  </si>
  <si>
    <t>netapp:/share7</t>
  </si>
  <si>
    <t>netapp:/share8</t>
  </si>
  <si>
    <t>netapp:/share9</t>
  </si>
  <si>
    <t>netapp:/share10</t>
  </si>
  <si>
    <t>netapp:/share15</t>
  </si>
  <si>
    <t>netapp:/share16</t>
  </si>
  <si>
    <t>CS-AWS-QA</t>
  </si>
  <si>
    <t>CS-AWS-DEV</t>
  </si>
  <si>
    <t>CS-AWS-PROD</t>
  </si>
  <si>
    <t>OrgHR</t>
  </si>
  <si>
    <t>SAP</t>
  </si>
  <si>
    <t>subnet-QA00000000000001</t>
  </si>
  <si>
    <t>subnet-DEV0000000000002</t>
  </si>
  <si>
    <t>subnet-DEV0000000000001</t>
  </si>
  <si>
    <t>subnet-PROD000000000001</t>
  </si>
  <si>
    <t>subnet-QA00000000000002</t>
  </si>
  <si>
    <t>subnet-QA00000000000003</t>
  </si>
  <si>
    <t>subnet-DEV0000000000003</t>
  </si>
  <si>
    <t>subnet-PROD000000000002</t>
  </si>
  <si>
    <t>subnet-PROD000000000003</t>
  </si>
  <si>
    <t>vpc-QA00000000000001</t>
  </si>
  <si>
    <t>vpc-DEV0000000000002</t>
  </si>
  <si>
    <t>vpc-PROD000000000003</t>
  </si>
  <si>
    <t>Wave2</t>
  </si>
  <si>
    <t>Wave3</t>
  </si>
  <si>
    <t>Wave4</t>
  </si>
  <si>
    <t>Wave5</t>
  </si>
  <si>
    <t>IP address</t>
  </si>
  <si>
    <t>Server name</t>
  </si>
  <si>
    <t>10.0.0.1</t>
  </si>
  <si>
    <t>10.0.0.2</t>
  </si>
  <si>
    <t>10.0.0.3</t>
  </si>
  <si>
    <t>10.0.0.4</t>
  </si>
  <si>
    <t>10.0.0.5</t>
  </si>
  <si>
    <t>10.0.0.6</t>
  </si>
  <si>
    <t>10.0.0.7</t>
  </si>
  <si>
    <t>10.0.0.8</t>
  </si>
  <si>
    <t>10.0.0.9</t>
  </si>
  <si>
    <t>10.0.0.10</t>
  </si>
  <si>
    <t>10.0.0.11</t>
  </si>
  <si>
    <t>10.0.0.12</t>
  </si>
  <si>
    <t>10.0.0.13</t>
  </si>
  <si>
    <t>10.0.0.14</t>
  </si>
  <si>
    <t>10.0.0.15</t>
  </si>
  <si>
    <t>10.0.0.16</t>
  </si>
  <si>
    <t>10.0.0.17</t>
  </si>
  <si>
    <t>10.0.0.18</t>
  </si>
  <si>
    <t>10.0.0.19</t>
  </si>
  <si>
    <t>10.0.0.20</t>
  </si>
  <si>
    <t>10.0.0.21</t>
  </si>
  <si>
    <t>10.0.0.22</t>
  </si>
  <si>
    <t>10.0.0.23</t>
  </si>
  <si>
    <t>10.0.0.24</t>
  </si>
  <si>
    <t>10.0.0.25</t>
  </si>
  <si>
    <t>10.0.0.26</t>
  </si>
  <si>
    <t>10.0.0.27</t>
  </si>
  <si>
    <t>10.0.0.28</t>
  </si>
  <si>
    <t>10.0.0.29</t>
  </si>
  <si>
    <t>10.0.0.30</t>
  </si>
  <si>
    <t>10.0.0.31</t>
  </si>
  <si>
    <t>10.0.0.32</t>
  </si>
  <si>
    <t>10.0.0.33</t>
  </si>
  <si>
    <t>10.0.0.34</t>
  </si>
  <si>
    <t>10.0.0.35</t>
  </si>
  <si>
    <t>10.0.0.36</t>
  </si>
  <si>
    <t>10.0.0.37</t>
  </si>
  <si>
    <t>10.0.0.38</t>
  </si>
  <si>
    <t>10.0.0.39</t>
  </si>
  <si>
    <t>10.0.0.40</t>
  </si>
  <si>
    <t>10.0.0.41</t>
  </si>
  <si>
    <t>10.0.0.42</t>
  </si>
  <si>
    <t>10.0.0.43</t>
  </si>
  <si>
    <t>10.0.0.44</t>
  </si>
  <si>
    <t>10.0.0.45</t>
  </si>
  <si>
    <t>10.0.0.46</t>
  </si>
  <si>
    <t>10.0.0.47</t>
  </si>
  <si>
    <t>10.0.0.48</t>
  </si>
  <si>
    <t>10.0.0.49</t>
  </si>
  <si>
    <t>10.0.0.50</t>
  </si>
  <si>
    <t>10.0.0.51</t>
  </si>
  <si>
    <t>10.0.0.52</t>
  </si>
  <si>
    <t>10.0.0.53</t>
  </si>
  <si>
    <t>10.0.0.54</t>
  </si>
  <si>
    <t>10.0.0.55</t>
  </si>
  <si>
    <t>10.0.0.56</t>
  </si>
  <si>
    <t>10.0.0.57</t>
  </si>
  <si>
    <t>10.0.0.58</t>
  </si>
  <si>
    <t>10.0.0.59</t>
  </si>
  <si>
    <t>10.0.0.60</t>
  </si>
  <si>
    <t>10.0.0.61</t>
  </si>
  <si>
    <t>10.0.0.62</t>
  </si>
  <si>
    <t>10.0.0.63</t>
  </si>
  <si>
    <t>10.0.0.64</t>
  </si>
  <si>
    <t>10.0.0.65</t>
  </si>
  <si>
    <t>Environment</t>
  </si>
  <si>
    <t>App name</t>
  </si>
  <si>
    <t>App owner</t>
  </si>
  <si>
    <t>App owner contact</t>
  </si>
  <si>
    <t>Org2</t>
  </si>
  <si>
    <t>Server IP address</t>
  </si>
  <si>
    <t>Old path</t>
  </si>
  <si>
    <t>Server location</t>
  </si>
  <si>
    <t>Server environment</t>
  </si>
  <si>
    <t>Server wave</t>
  </si>
  <si>
    <t>Target VPC</t>
  </si>
  <si>
    <t>VPC</t>
  </si>
  <si>
    <t>Dev</t>
  </si>
  <si>
    <t>AWS account</t>
  </si>
  <si>
    <t>AWS account name</t>
  </si>
  <si>
    <t>Target service</t>
  </si>
  <si>
    <t>Migration tool</t>
  </si>
  <si>
    <t>Availability Zone count</t>
  </si>
  <si>
    <t>SFS location</t>
  </si>
  <si>
    <t xml:space="preserve">Environment severity </t>
  </si>
  <si>
    <t>Wave sequence</t>
  </si>
  <si>
    <t>Wave name</t>
  </si>
  <si>
    <t>Server environment severity</t>
  </si>
  <si>
    <t>SFS priority</t>
  </si>
  <si>
    <t>SFS wave</t>
  </si>
  <si>
    <t>SFS environment</t>
  </si>
  <si>
    <t>SFS path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</si>
</sst>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3" borderId="0" xfId="0" applyFont="1" applyFill="1"/>
    <xf numFmtId="0" fontId="3" fillId="2" borderId="0" xfId="0" applyFont="1" applyFill="1" applyAlignment="1">
      <alignment horizontal="center"/>
    </xf>
    <xf numFmtId="0" fontId="3" fillId="0" borderId="0" xfId="0" applyFont="1"/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2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3" fillId="0" borderId="0" xfId="0" applyFont="1" applyAlignment="1">
      <alignment horizontal="left"/>
    </xf>
    <xf numFmtId="0" fontId="2" fillId="3" borderId="0" xfId="0" applyFont="1" applyFill="1" applyAlignment="1">
      <alignment horizont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file:///C:\fileserver\Share1" TargetMode="External"/><Relationship Id="rId2" Type="http://schemas.openxmlformats.org/officeDocument/2006/relationships/hyperlink" Target="file:///C:\fileserver\Share1" TargetMode="External"/><Relationship Id="rId1" Type="http://schemas.openxmlformats.org/officeDocument/2006/relationships/hyperlink" Target="file:///C:\fileserver\Share1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1439C-E629-6945-A7B8-74CB542CCC88}">
  <dimension ref="A1:O6"/>
  <sheetViews>
    <sheetView workbookViewId="0">
      <selection activeCell="C1" sqref="C1"/>
    </sheetView>
  </sheetViews>
  <sheetFormatPr defaultColWidth="11" defaultRowHeight="15.75" x14ac:dyDescent="0.25"/>
  <cols>
    <col min="1" max="1" width="15.625" customWidth="1"/>
    <col min="2" max="2" width="19.5" style="2" bestFit="1" customWidth="1"/>
    <col min="3" max="3" width="19.875" customWidth="1"/>
    <col min="4" max="4" width="15.125" customWidth="1"/>
    <col min="5" max="5" width="16.25" style="12" customWidth="1"/>
    <col min="11" max="11" width="19.5" customWidth="1"/>
    <col min="12" max="12" width="20.375" bestFit="1" customWidth="1"/>
    <col min="13" max="13" width="23.5" bestFit="1" customWidth="1"/>
    <col min="14" max="15" width="24.375" bestFit="1" customWidth="1"/>
  </cols>
  <sheetData>
    <row r="1" spans="1:15" s="1" customFormat="1" x14ac:dyDescent="0.25">
      <c r="A1" s="6" t="s">
        <v>222</v>
      </c>
      <c r="B1" s="7" t="s">
        <v>241</v>
      </c>
      <c r="C1" s="6" t="s">
        <v>236</v>
      </c>
      <c r="D1" s="6" t="s">
        <v>243</v>
      </c>
      <c r="E1" s="6" t="s">
        <v>242</v>
      </c>
      <c r="F1" s="10"/>
      <c r="G1" s="10"/>
      <c r="H1" s="10"/>
      <c r="I1" s="10"/>
      <c r="J1" s="10"/>
      <c r="K1" s="6" t="s">
        <v>236</v>
      </c>
      <c r="L1" s="6" t="s">
        <v>233</v>
      </c>
      <c r="M1" s="6" t="s">
        <v>115</v>
      </c>
      <c r="N1" s="6" t="s">
        <v>116</v>
      </c>
      <c r="O1" s="6" t="s">
        <v>117</v>
      </c>
    </row>
    <row r="2" spans="1:15" x14ac:dyDescent="0.25">
      <c r="A2" t="s">
        <v>234</v>
      </c>
      <c r="B2" s="2">
        <v>1</v>
      </c>
      <c r="C2" t="s">
        <v>134</v>
      </c>
      <c r="D2" t="s">
        <v>77</v>
      </c>
      <c r="E2" s="12">
        <v>1</v>
      </c>
      <c r="K2" t="s">
        <v>134</v>
      </c>
      <c r="L2" t="s">
        <v>148</v>
      </c>
      <c r="M2" t="s">
        <v>139</v>
      </c>
      <c r="N2" t="s">
        <v>143</v>
      </c>
      <c r="O2" t="s">
        <v>144</v>
      </c>
    </row>
    <row r="3" spans="1:15" x14ac:dyDescent="0.25">
      <c r="A3" t="s">
        <v>78</v>
      </c>
      <c r="B3" s="2">
        <v>2</v>
      </c>
      <c r="C3" t="s">
        <v>135</v>
      </c>
      <c r="D3" t="s">
        <v>151</v>
      </c>
      <c r="E3" s="12">
        <v>2</v>
      </c>
      <c r="K3" t="s">
        <v>135</v>
      </c>
      <c r="L3" t="s">
        <v>149</v>
      </c>
      <c r="M3" t="s">
        <v>141</v>
      </c>
      <c r="N3" t="s">
        <v>140</v>
      </c>
      <c r="O3" t="s">
        <v>145</v>
      </c>
    </row>
    <row r="4" spans="1:15" x14ac:dyDescent="0.25">
      <c r="A4" t="s">
        <v>80</v>
      </c>
      <c r="B4" s="2">
        <v>3</v>
      </c>
      <c r="C4" t="s">
        <v>136</v>
      </c>
      <c r="D4" t="s">
        <v>152</v>
      </c>
      <c r="E4" s="12">
        <v>3</v>
      </c>
      <c r="K4" t="s">
        <v>136</v>
      </c>
      <c r="L4" t="s">
        <v>150</v>
      </c>
      <c r="M4" t="s">
        <v>142</v>
      </c>
      <c r="N4" t="s">
        <v>146</v>
      </c>
      <c r="O4" t="s">
        <v>147</v>
      </c>
    </row>
    <row r="5" spans="1:15" x14ac:dyDescent="0.25">
      <c r="D5" t="s">
        <v>153</v>
      </c>
      <c r="E5" s="12">
        <v>4</v>
      </c>
    </row>
    <row r="6" spans="1:15" x14ac:dyDescent="0.25">
      <c r="D6" t="s">
        <v>154</v>
      </c>
      <c r="E6" s="12">
        <v>5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8DB3B-610A-7C4D-BE4F-F8A496FA178A}">
  <dimension ref="A1:E66"/>
  <sheetViews>
    <sheetView workbookViewId="0">
      <pane ySplit="1" topLeftCell="A2" activePane="bottomLeft" state="frozen"/>
      <selection pane="bottomLeft" activeCell="B2" sqref="B2"/>
    </sheetView>
  </sheetViews>
  <sheetFormatPr defaultColWidth="11" defaultRowHeight="15.75" x14ac:dyDescent="0.25"/>
  <cols>
    <col min="1" max="1" width="18.875" customWidth="1"/>
    <col min="2" max="2" width="27.125" customWidth="1"/>
    <col min="3" max="3" width="18.875" customWidth="1"/>
  </cols>
  <sheetData>
    <row r="1" spans="1:3" s="3" customFormat="1" x14ac:dyDescent="0.25">
      <c r="A1" s="3" t="s">
        <v>156</v>
      </c>
      <c r="B1" s="3" t="s">
        <v>248</v>
      </c>
      <c r="C1" s="3" t="s">
        <v>155</v>
      </c>
    </row>
    <row r="2" spans="1:3" x14ac:dyDescent="0.25">
      <c r="A2" t="s">
        <v>0</v>
      </c>
      <c r="B2" t="s">
        <v>122</v>
      </c>
      <c r="C2" t="s">
        <v>157</v>
      </c>
    </row>
    <row r="3" spans="1:3" x14ac:dyDescent="0.25">
      <c r="A3" t="s">
        <v>1</v>
      </c>
      <c r="B3" t="s">
        <v>123</v>
      </c>
      <c r="C3" t="s">
        <v>158</v>
      </c>
    </row>
    <row r="4" spans="1:3" x14ac:dyDescent="0.25">
      <c r="A4" t="s">
        <v>2</v>
      </c>
      <c r="B4" t="s">
        <v>124</v>
      </c>
      <c r="C4" t="s">
        <v>159</v>
      </c>
    </row>
    <row r="5" spans="1:3" x14ac:dyDescent="0.25">
      <c r="A5" t="s">
        <v>3</v>
      </c>
      <c r="B5" t="s">
        <v>125</v>
      </c>
      <c r="C5" t="s">
        <v>160</v>
      </c>
    </row>
    <row r="6" spans="1:3" x14ac:dyDescent="0.25">
      <c r="A6" t="s">
        <v>4</v>
      </c>
      <c r="B6" t="s">
        <v>126</v>
      </c>
      <c r="C6" t="s">
        <v>161</v>
      </c>
    </row>
    <row r="7" spans="1:3" x14ac:dyDescent="0.25">
      <c r="A7" t="s">
        <v>5</v>
      </c>
      <c r="B7" t="s">
        <v>127</v>
      </c>
      <c r="C7" t="s">
        <v>162</v>
      </c>
    </row>
    <row r="8" spans="1:3" x14ac:dyDescent="0.25">
      <c r="A8" t="s">
        <v>6</v>
      </c>
      <c r="B8" t="s">
        <v>128</v>
      </c>
      <c r="C8" t="s">
        <v>163</v>
      </c>
    </row>
    <row r="9" spans="1:3" x14ac:dyDescent="0.25">
      <c r="A9" t="s">
        <v>7</v>
      </c>
      <c r="B9" t="s">
        <v>129</v>
      </c>
      <c r="C9" t="s">
        <v>164</v>
      </c>
    </row>
    <row r="10" spans="1:3" x14ac:dyDescent="0.25">
      <c r="A10" t="s">
        <v>8</v>
      </c>
      <c r="B10" t="s">
        <v>130</v>
      </c>
      <c r="C10" t="s">
        <v>165</v>
      </c>
    </row>
    <row r="11" spans="1:3" x14ac:dyDescent="0.25">
      <c r="A11" t="s">
        <v>9</v>
      </c>
      <c r="B11" t="s">
        <v>131</v>
      </c>
      <c r="C11" t="s">
        <v>166</v>
      </c>
    </row>
    <row r="12" spans="1:3" x14ac:dyDescent="0.25">
      <c r="A12" t="s">
        <v>10</v>
      </c>
      <c r="B12" t="s">
        <v>122</v>
      </c>
      <c r="C12" t="s">
        <v>167</v>
      </c>
    </row>
    <row r="13" spans="1:3" x14ac:dyDescent="0.25">
      <c r="A13" t="s">
        <v>11</v>
      </c>
      <c r="B13" t="s">
        <v>123</v>
      </c>
      <c r="C13" t="s">
        <v>168</v>
      </c>
    </row>
    <row r="14" spans="1:3" x14ac:dyDescent="0.25">
      <c r="A14" t="s">
        <v>12</v>
      </c>
      <c r="B14" t="s">
        <v>124</v>
      </c>
      <c r="C14" t="s">
        <v>169</v>
      </c>
    </row>
    <row r="15" spans="1:3" x14ac:dyDescent="0.25">
      <c r="A15" t="s">
        <v>13</v>
      </c>
      <c r="B15" t="s">
        <v>125</v>
      </c>
      <c r="C15" t="s">
        <v>170</v>
      </c>
    </row>
    <row r="16" spans="1:3" x14ac:dyDescent="0.25">
      <c r="A16" t="s">
        <v>14</v>
      </c>
      <c r="B16" t="s">
        <v>132</v>
      </c>
      <c r="C16" t="s">
        <v>171</v>
      </c>
    </row>
    <row r="17" spans="1:3" x14ac:dyDescent="0.25">
      <c r="A17" t="s">
        <v>15</v>
      </c>
      <c r="B17" t="s">
        <v>133</v>
      </c>
      <c r="C17" t="s">
        <v>172</v>
      </c>
    </row>
    <row r="18" spans="1:3" x14ac:dyDescent="0.25">
      <c r="A18" t="s">
        <v>16</v>
      </c>
      <c r="B18" t="s">
        <v>30</v>
      </c>
      <c r="C18" t="s">
        <v>173</v>
      </c>
    </row>
    <row r="19" spans="1:3" x14ac:dyDescent="0.25">
      <c r="A19" t="s">
        <v>17</v>
      </c>
      <c r="B19" t="s">
        <v>31</v>
      </c>
      <c r="C19" t="s">
        <v>174</v>
      </c>
    </row>
    <row r="20" spans="1:3" x14ac:dyDescent="0.25">
      <c r="A20" t="s">
        <v>18</v>
      </c>
      <c r="B20" t="s">
        <v>32</v>
      </c>
      <c r="C20" t="s">
        <v>175</v>
      </c>
    </row>
    <row r="21" spans="1:3" x14ac:dyDescent="0.25">
      <c r="A21" t="s">
        <v>19</v>
      </c>
      <c r="B21" t="s">
        <v>33</v>
      </c>
      <c r="C21" t="s">
        <v>176</v>
      </c>
    </row>
    <row r="22" spans="1:3" x14ac:dyDescent="0.25">
      <c r="A22" t="s">
        <v>20</v>
      </c>
      <c r="B22" t="s">
        <v>34</v>
      </c>
      <c r="C22" t="s">
        <v>177</v>
      </c>
    </row>
    <row r="23" spans="1:3" x14ac:dyDescent="0.25">
      <c r="A23" t="s">
        <v>21</v>
      </c>
      <c r="B23" t="s">
        <v>35</v>
      </c>
      <c r="C23" t="s">
        <v>178</v>
      </c>
    </row>
    <row r="24" spans="1:3" x14ac:dyDescent="0.25">
      <c r="A24" t="s">
        <v>22</v>
      </c>
      <c r="B24" t="s">
        <v>36</v>
      </c>
      <c r="C24" t="s">
        <v>179</v>
      </c>
    </row>
    <row r="25" spans="1:3" x14ac:dyDescent="0.25">
      <c r="A25" t="s">
        <v>23</v>
      </c>
      <c r="B25" t="s">
        <v>37</v>
      </c>
      <c r="C25" t="s">
        <v>180</v>
      </c>
    </row>
    <row r="26" spans="1:3" x14ac:dyDescent="0.25">
      <c r="A26" t="s">
        <v>24</v>
      </c>
      <c r="B26" t="s">
        <v>38</v>
      </c>
      <c r="C26" t="s">
        <v>181</v>
      </c>
    </row>
    <row r="27" spans="1:3" x14ac:dyDescent="0.25">
      <c r="A27" t="s">
        <v>25</v>
      </c>
      <c r="B27" t="s">
        <v>39</v>
      </c>
      <c r="C27" t="s">
        <v>182</v>
      </c>
    </row>
    <row r="28" spans="1:3" x14ac:dyDescent="0.25">
      <c r="A28" t="s">
        <v>26</v>
      </c>
      <c r="B28" t="s">
        <v>30</v>
      </c>
      <c r="C28" t="s">
        <v>183</v>
      </c>
    </row>
    <row r="29" spans="1:3" x14ac:dyDescent="0.25">
      <c r="A29" t="s">
        <v>27</v>
      </c>
      <c r="B29" t="s">
        <v>31</v>
      </c>
      <c r="C29" t="s">
        <v>184</v>
      </c>
    </row>
    <row r="30" spans="1:3" x14ac:dyDescent="0.25">
      <c r="A30" t="s">
        <v>28</v>
      </c>
      <c r="B30" t="s">
        <v>32</v>
      </c>
      <c r="C30" t="s">
        <v>185</v>
      </c>
    </row>
    <row r="31" spans="1:3" x14ac:dyDescent="0.25">
      <c r="A31" t="s">
        <v>29</v>
      </c>
      <c r="B31" t="s">
        <v>33</v>
      </c>
      <c r="C31" t="s">
        <v>186</v>
      </c>
    </row>
    <row r="32" spans="1:3" x14ac:dyDescent="0.25">
      <c r="A32" t="s">
        <v>40</v>
      </c>
      <c r="B32" t="s">
        <v>60</v>
      </c>
      <c r="C32" t="s">
        <v>187</v>
      </c>
    </row>
    <row r="33" spans="1:3" x14ac:dyDescent="0.25">
      <c r="A33" t="s">
        <v>41</v>
      </c>
      <c r="B33" t="s">
        <v>61</v>
      </c>
      <c r="C33" t="s">
        <v>188</v>
      </c>
    </row>
    <row r="34" spans="1:3" x14ac:dyDescent="0.25">
      <c r="A34" t="s">
        <v>42</v>
      </c>
      <c r="B34" t="s">
        <v>62</v>
      </c>
      <c r="C34" t="s">
        <v>189</v>
      </c>
    </row>
    <row r="35" spans="1:3" x14ac:dyDescent="0.25">
      <c r="A35" t="s">
        <v>43</v>
      </c>
      <c r="B35" t="s">
        <v>63</v>
      </c>
      <c r="C35" t="s">
        <v>190</v>
      </c>
    </row>
    <row r="36" spans="1:3" x14ac:dyDescent="0.25">
      <c r="A36" t="s">
        <v>44</v>
      </c>
      <c r="B36" t="s">
        <v>64</v>
      </c>
      <c r="C36" t="s">
        <v>191</v>
      </c>
    </row>
    <row r="37" spans="1:3" x14ac:dyDescent="0.25">
      <c r="A37" t="s">
        <v>45</v>
      </c>
      <c r="B37" t="s">
        <v>65</v>
      </c>
      <c r="C37" t="s">
        <v>192</v>
      </c>
    </row>
    <row r="38" spans="1:3" x14ac:dyDescent="0.25">
      <c r="A38" t="s">
        <v>46</v>
      </c>
      <c r="B38" t="s">
        <v>66</v>
      </c>
      <c r="C38" t="s">
        <v>193</v>
      </c>
    </row>
    <row r="39" spans="1:3" x14ac:dyDescent="0.25">
      <c r="A39" t="s">
        <v>47</v>
      </c>
      <c r="B39" t="s">
        <v>67</v>
      </c>
      <c r="C39" t="s">
        <v>194</v>
      </c>
    </row>
    <row r="40" spans="1:3" x14ac:dyDescent="0.25">
      <c r="A40" t="s">
        <v>48</v>
      </c>
      <c r="B40" t="s">
        <v>68</v>
      </c>
      <c r="C40" t="s">
        <v>195</v>
      </c>
    </row>
    <row r="41" spans="1:3" x14ac:dyDescent="0.25">
      <c r="A41" t="s">
        <v>49</v>
      </c>
      <c r="B41" t="s">
        <v>69</v>
      </c>
      <c r="C41" t="s">
        <v>196</v>
      </c>
    </row>
    <row r="42" spans="1:3" x14ac:dyDescent="0.25">
      <c r="A42" t="s">
        <v>50</v>
      </c>
      <c r="B42" t="s">
        <v>60</v>
      </c>
      <c r="C42" t="s">
        <v>197</v>
      </c>
    </row>
    <row r="43" spans="1:3" x14ac:dyDescent="0.25">
      <c r="A43" t="s">
        <v>51</v>
      </c>
      <c r="B43" t="s">
        <v>61</v>
      </c>
      <c r="C43" t="s">
        <v>198</v>
      </c>
    </row>
    <row r="44" spans="1:3" x14ac:dyDescent="0.25">
      <c r="A44" t="s">
        <v>52</v>
      </c>
      <c r="B44" t="s">
        <v>62</v>
      </c>
      <c r="C44" t="s">
        <v>199</v>
      </c>
    </row>
    <row r="45" spans="1:3" x14ac:dyDescent="0.25">
      <c r="A45" t="s">
        <v>53</v>
      </c>
      <c r="B45" t="s">
        <v>63</v>
      </c>
      <c r="C45" t="s">
        <v>200</v>
      </c>
    </row>
    <row r="46" spans="1:3" x14ac:dyDescent="0.25">
      <c r="A46" t="s">
        <v>54</v>
      </c>
      <c r="B46" t="s">
        <v>70</v>
      </c>
      <c r="C46" t="s">
        <v>201</v>
      </c>
    </row>
    <row r="47" spans="1:3" x14ac:dyDescent="0.25">
      <c r="A47" t="s">
        <v>55</v>
      </c>
      <c r="B47" t="s">
        <v>71</v>
      </c>
      <c r="C47" t="s">
        <v>202</v>
      </c>
    </row>
    <row r="48" spans="1:3" x14ac:dyDescent="0.25">
      <c r="A48" t="s">
        <v>56</v>
      </c>
      <c r="B48" t="s">
        <v>72</v>
      </c>
      <c r="C48" t="s">
        <v>203</v>
      </c>
    </row>
    <row r="49" spans="1:5" x14ac:dyDescent="0.25">
      <c r="A49" t="s">
        <v>57</v>
      </c>
      <c r="B49" t="s">
        <v>73</v>
      </c>
      <c r="C49" t="s">
        <v>204</v>
      </c>
    </row>
    <row r="50" spans="1:5" x14ac:dyDescent="0.25">
      <c r="A50" t="s">
        <v>58</v>
      </c>
      <c r="B50" t="s">
        <v>74</v>
      </c>
      <c r="C50" t="s">
        <v>205</v>
      </c>
    </row>
    <row r="51" spans="1:5" x14ac:dyDescent="0.25">
      <c r="A51" t="s">
        <v>59</v>
      </c>
      <c r="B51" t="s">
        <v>75</v>
      </c>
      <c r="C51" t="s">
        <v>206</v>
      </c>
    </row>
    <row r="52" spans="1:5" x14ac:dyDescent="0.25">
      <c r="A52" t="s">
        <v>99</v>
      </c>
      <c r="B52" t="s">
        <v>125</v>
      </c>
      <c r="C52" t="s">
        <v>207</v>
      </c>
    </row>
    <row r="53" spans="1:5" x14ac:dyDescent="0.25">
      <c r="A53" t="s">
        <v>100</v>
      </c>
      <c r="B53" t="s">
        <v>126</v>
      </c>
      <c r="C53" t="s">
        <v>208</v>
      </c>
    </row>
    <row r="54" spans="1:5" x14ac:dyDescent="0.25">
      <c r="A54" t="s">
        <v>101</v>
      </c>
      <c r="B54" t="s">
        <v>127</v>
      </c>
      <c r="C54" t="s">
        <v>209</v>
      </c>
    </row>
    <row r="55" spans="1:5" x14ac:dyDescent="0.25">
      <c r="A55" t="s">
        <v>102</v>
      </c>
      <c r="B55" t="s">
        <v>62</v>
      </c>
      <c r="C55" t="s">
        <v>210</v>
      </c>
      <c r="E55" t="s">
        <v>109</v>
      </c>
    </row>
    <row r="56" spans="1:5" x14ac:dyDescent="0.25">
      <c r="A56" t="s">
        <v>103</v>
      </c>
      <c r="B56" t="s">
        <v>63</v>
      </c>
      <c r="C56" t="s">
        <v>211</v>
      </c>
    </row>
    <row r="57" spans="1:5" x14ac:dyDescent="0.25">
      <c r="A57" t="s">
        <v>104</v>
      </c>
      <c r="B57" t="s">
        <v>70</v>
      </c>
      <c r="C57" t="s">
        <v>212</v>
      </c>
    </row>
    <row r="58" spans="1:5" x14ac:dyDescent="0.25">
      <c r="A58" t="s">
        <v>105</v>
      </c>
      <c r="B58" t="s">
        <v>30</v>
      </c>
      <c r="C58" t="s">
        <v>213</v>
      </c>
    </row>
    <row r="59" spans="1:5" x14ac:dyDescent="0.25">
      <c r="A59" t="s">
        <v>106</v>
      </c>
      <c r="B59" t="s">
        <v>31</v>
      </c>
      <c r="C59" t="s">
        <v>214</v>
      </c>
    </row>
    <row r="60" spans="1:5" x14ac:dyDescent="0.25">
      <c r="A60" t="s">
        <v>107</v>
      </c>
      <c r="B60" t="s">
        <v>118</v>
      </c>
      <c r="C60" t="s">
        <v>215</v>
      </c>
    </row>
    <row r="61" spans="1:5" x14ac:dyDescent="0.25">
      <c r="A61" t="s">
        <v>108</v>
      </c>
      <c r="B61" t="s">
        <v>119</v>
      </c>
      <c r="C61" t="s">
        <v>216</v>
      </c>
    </row>
    <row r="62" spans="1:5" x14ac:dyDescent="0.25">
      <c r="A62" t="s">
        <v>0</v>
      </c>
      <c r="B62" t="s">
        <v>129</v>
      </c>
      <c r="C62" t="s">
        <v>217</v>
      </c>
    </row>
    <row r="63" spans="1:5" x14ac:dyDescent="0.25">
      <c r="A63" t="s">
        <v>16</v>
      </c>
      <c r="B63" t="s">
        <v>67</v>
      </c>
      <c r="C63" t="s">
        <v>218</v>
      </c>
    </row>
    <row r="64" spans="1:5" x14ac:dyDescent="0.25">
      <c r="A64" t="s">
        <v>17</v>
      </c>
      <c r="B64" t="s">
        <v>68</v>
      </c>
      <c r="C64" t="s">
        <v>219</v>
      </c>
    </row>
    <row r="65" spans="1:3" x14ac:dyDescent="0.25">
      <c r="A65" t="s">
        <v>18</v>
      </c>
      <c r="B65" t="s">
        <v>69</v>
      </c>
      <c r="C65" t="s">
        <v>220</v>
      </c>
    </row>
    <row r="66" spans="1:3" x14ac:dyDescent="0.25">
      <c r="A66" t="s">
        <v>19</v>
      </c>
      <c r="B66" t="s">
        <v>60</v>
      </c>
      <c r="C66" t="s">
        <v>221</v>
      </c>
    </row>
  </sheetData>
  <autoFilter ref="A1:C1" xr:uid="{A27D6538-FC26-44D1-9CE5-3D363239599C}"/>
  <phoneticPr fontId="1" type="noConversion"/>
  <hyperlinks>
    <hyperlink ref="B32" r:id="rId1" xr:uid="{65252DBD-DC42-2C41-AB22-BA4BDFB6C3A3}"/>
    <hyperlink ref="B42" r:id="rId2" xr:uid="{47DC12C9-8C80-C04F-A7CD-0319336E48E4}"/>
    <hyperlink ref="B66" r:id="rId3" xr:uid="{CEE1FA76-2598-EE41-8F4A-E2482664EC54}"/>
  </hyperlinks>
  <pageMargins left="0.7" right="0.7" top="0.75" bottom="0.75" header="0.3" footer="0.3"/>
  <pageSetup orientation="portrait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228C9-2B72-984B-8DEA-4889F88542D2}">
  <dimension ref="A1:J61"/>
  <sheetViews>
    <sheetView workbookViewId="0">
      <pane ySplit="1" topLeftCell="A2" activePane="bottomLeft" state="frozen"/>
      <selection pane="bottomLeft" activeCell="N38" sqref="N38"/>
    </sheetView>
  </sheetViews>
  <sheetFormatPr defaultColWidth="11" defaultRowHeight="15.75" x14ac:dyDescent="0.25"/>
  <cols>
    <col min="1" max="1" width="12.875" customWidth="1"/>
    <col min="2" max="2" width="11.625" customWidth="1"/>
    <col min="3" max="3" width="10" customWidth="1"/>
    <col min="4" max="4" width="8.625" customWidth="1"/>
    <col min="5" max="5" width="12" bestFit="1" customWidth="1"/>
    <col min="7" max="7" width="15.375" bestFit="1" customWidth="1"/>
    <col min="8" max="8" width="21" customWidth="1"/>
    <col min="9" max="9" width="10.875" style="2"/>
    <col min="10" max="10" width="11" style="2"/>
  </cols>
  <sheetData>
    <row r="1" spans="1:10" s="5" customFormat="1" x14ac:dyDescent="0.25">
      <c r="A1" s="3" t="s">
        <v>156</v>
      </c>
      <c r="B1" s="3" t="s">
        <v>155</v>
      </c>
      <c r="C1" s="3" t="s">
        <v>76</v>
      </c>
      <c r="D1" s="3" t="s">
        <v>121</v>
      </c>
      <c r="E1" s="3" t="s">
        <v>222</v>
      </c>
      <c r="F1" s="3" t="s">
        <v>223</v>
      </c>
      <c r="G1" s="3" t="s">
        <v>224</v>
      </c>
      <c r="H1" s="3" t="s">
        <v>225</v>
      </c>
      <c r="I1" s="4" t="s">
        <v>112</v>
      </c>
      <c r="J1" s="4" t="s">
        <v>113</v>
      </c>
    </row>
    <row r="2" spans="1:10" x14ac:dyDescent="0.25">
      <c r="A2" t="s">
        <v>0</v>
      </c>
      <c r="B2" t="str">
        <f>'SFS-Data'!C2</f>
        <v>10.0.0.1</v>
      </c>
      <c r="C2" t="s">
        <v>77</v>
      </c>
      <c r="D2" t="s">
        <v>120</v>
      </c>
      <c r="E2" t="s">
        <v>78</v>
      </c>
      <c r="F2" t="s">
        <v>81</v>
      </c>
      <c r="G2" t="s">
        <v>90</v>
      </c>
      <c r="H2" t="str">
        <f t="shared" ref="H2:H33" si="0">CONCATENATE(G2,"@example.com")</f>
        <v>name1@example.com</v>
      </c>
      <c r="I2" s="2">
        <f>VLOOKUP(E2,Dashboard!A$2:B$4,2,0)</f>
        <v>2</v>
      </c>
      <c r="J2" s="2">
        <f>IFERROR(VLOOKUP(C2,Dashboard!D$2:E$6,2,0),"")</f>
        <v>1</v>
      </c>
    </row>
    <row r="3" spans="1:10" x14ac:dyDescent="0.25">
      <c r="A3" t="s">
        <v>1</v>
      </c>
      <c r="B3" t="str">
        <f>'SFS-Data'!C3</f>
        <v>10.0.0.2</v>
      </c>
      <c r="C3" t="s">
        <v>151</v>
      </c>
      <c r="D3" t="s">
        <v>226</v>
      </c>
      <c r="E3" t="s">
        <v>79</v>
      </c>
      <c r="F3" t="s">
        <v>82</v>
      </c>
      <c r="G3" t="s">
        <v>91</v>
      </c>
      <c r="H3" t="str">
        <f t="shared" si="0"/>
        <v>name2@example.com</v>
      </c>
      <c r="I3" s="2">
        <f>VLOOKUP(E3,Dashboard!A$2:B$4,2,0)</f>
        <v>1</v>
      </c>
      <c r="J3" s="2">
        <f>IFERROR(VLOOKUP(C3,Dashboard!D$2:E$6,2,0),"")</f>
        <v>2</v>
      </c>
    </row>
    <row r="4" spans="1:10" x14ac:dyDescent="0.25">
      <c r="A4" t="s">
        <v>2</v>
      </c>
      <c r="B4" t="str">
        <f>'SFS-Data'!C4</f>
        <v>10.0.0.3</v>
      </c>
      <c r="C4" t="s">
        <v>152</v>
      </c>
      <c r="D4" t="s">
        <v>120</v>
      </c>
      <c r="E4" t="s">
        <v>80</v>
      </c>
      <c r="F4" t="s">
        <v>83</v>
      </c>
      <c r="G4" t="s">
        <v>92</v>
      </c>
      <c r="H4" t="str">
        <f t="shared" si="0"/>
        <v>name3@example.com</v>
      </c>
      <c r="I4" s="2">
        <f>VLOOKUP(E4,Dashboard!A$2:B$4,2,0)</f>
        <v>3</v>
      </c>
      <c r="J4" s="2">
        <f>IFERROR(VLOOKUP(C4,Dashboard!D$2:E$6,2,0),"")</f>
        <v>3</v>
      </c>
    </row>
    <row r="5" spans="1:10" x14ac:dyDescent="0.25">
      <c r="A5" t="s">
        <v>3</v>
      </c>
      <c r="B5" t="str">
        <f>'SFS-Data'!C5</f>
        <v>10.0.0.4</v>
      </c>
      <c r="C5" t="s">
        <v>153</v>
      </c>
      <c r="D5" t="s">
        <v>226</v>
      </c>
      <c r="E5" t="s">
        <v>78</v>
      </c>
      <c r="F5" t="s">
        <v>84</v>
      </c>
      <c r="G5" t="s">
        <v>93</v>
      </c>
      <c r="H5" t="str">
        <f t="shared" si="0"/>
        <v>name4@example.com</v>
      </c>
      <c r="I5" s="2">
        <f>VLOOKUP(E5,Dashboard!A$2:B$4,2,0)</f>
        <v>2</v>
      </c>
      <c r="J5" s="2">
        <f>IFERROR(VLOOKUP(C5,Dashboard!D$2:E$6,2,0),"")</f>
        <v>4</v>
      </c>
    </row>
    <row r="6" spans="1:10" x14ac:dyDescent="0.25">
      <c r="A6" t="s">
        <v>4</v>
      </c>
      <c r="B6" t="str">
        <f>'SFS-Data'!C6</f>
        <v>10.0.0.5</v>
      </c>
      <c r="C6" t="s">
        <v>154</v>
      </c>
      <c r="D6" t="s">
        <v>120</v>
      </c>
      <c r="E6" t="s">
        <v>79</v>
      </c>
      <c r="F6" t="s">
        <v>85</v>
      </c>
      <c r="G6" t="s">
        <v>94</v>
      </c>
      <c r="H6" t="str">
        <f t="shared" si="0"/>
        <v>name5@example.com</v>
      </c>
      <c r="I6" s="2">
        <f>VLOOKUP(E6,Dashboard!A$2:B$4,2,0)</f>
        <v>1</v>
      </c>
      <c r="J6" s="2">
        <f>IFERROR(VLOOKUP(C6,Dashboard!D$2:E$6,2,0),"")</f>
        <v>5</v>
      </c>
    </row>
    <row r="7" spans="1:10" x14ac:dyDescent="0.25">
      <c r="A7" t="s">
        <v>5</v>
      </c>
      <c r="B7" t="str">
        <f>'SFS-Data'!C7</f>
        <v>10.0.0.6</v>
      </c>
      <c r="C7" t="s">
        <v>77</v>
      </c>
      <c r="D7" t="s">
        <v>226</v>
      </c>
      <c r="E7" t="s">
        <v>80</v>
      </c>
      <c r="F7" t="s">
        <v>86</v>
      </c>
      <c r="G7" t="s">
        <v>95</v>
      </c>
      <c r="H7" t="str">
        <f t="shared" si="0"/>
        <v>name6@example.com</v>
      </c>
      <c r="I7" s="2">
        <f>VLOOKUP(E7,Dashboard!A$2:B$4,2,0)</f>
        <v>3</v>
      </c>
      <c r="J7" s="2">
        <f>IFERROR(VLOOKUP(C7,Dashboard!D$2:E$6,2,0),"")</f>
        <v>1</v>
      </c>
    </row>
    <row r="8" spans="1:10" x14ac:dyDescent="0.25">
      <c r="A8" t="s">
        <v>6</v>
      </c>
      <c r="B8" t="str">
        <f>'SFS-Data'!C8</f>
        <v>10.0.0.7</v>
      </c>
      <c r="C8" t="s">
        <v>151</v>
      </c>
      <c r="D8" t="s">
        <v>120</v>
      </c>
      <c r="E8" t="s">
        <v>78</v>
      </c>
      <c r="F8" t="s">
        <v>87</v>
      </c>
      <c r="G8" t="s">
        <v>96</v>
      </c>
      <c r="H8" t="str">
        <f t="shared" si="0"/>
        <v>name7@example.com</v>
      </c>
      <c r="I8" s="2">
        <f>VLOOKUP(E8,Dashboard!A$2:B$4,2,0)</f>
        <v>2</v>
      </c>
      <c r="J8" s="2">
        <f>IFERROR(VLOOKUP(C8,Dashboard!D$2:E$6,2,0),"")</f>
        <v>2</v>
      </c>
    </row>
    <row r="9" spans="1:10" x14ac:dyDescent="0.25">
      <c r="A9" t="s">
        <v>7</v>
      </c>
      <c r="B9" t="str">
        <f>'SFS-Data'!C9</f>
        <v>10.0.0.8</v>
      </c>
      <c r="C9" t="s">
        <v>152</v>
      </c>
      <c r="D9" t="s">
        <v>226</v>
      </c>
      <c r="E9" t="s">
        <v>79</v>
      </c>
      <c r="F9" t="s">
        <v>88</v>
      </c>
      <c r="G9" t="s">
        <v>97</v>
      </c>
      <c r="H9" t="str">
        <f t="shared" si="0"/>
        <v>name8@example.com</v>
      </c>
      <c r="I9" s="2">
        <f>VLOOKUP(E9,Dashboard!A$2:B$4,2,0)</f>
        <v>1</v>
      </c>
      <c r="J9" s="2">
        <f>IFERROR(VLOOKUP(C9,Dashboard!D$2:E$6,2,0),"")</f>
        <v>3</v>
      </c>
    </row>
    <row r="10" spans="1:10" x14ac:dyDescent="0.25">
      <c r="A10" t="s">
        <v>8</v>
      </c>
      <c r="B10" t="str">
        <f>'SFS-Data'!C10</f>
        <v>10.0.0.9</v>
      </c>
      <c r="C10" t="s">
        <v>153</v>
      </c>
      <c r="D10" t="s">
        <v>120</v>
      </c>
      <c r="E10" t="s">
        <v>80</v>
      </c>
      <c r="F10" t="s">
        <v>89</v>
      </c>
      <c r="G10" t="s">
        <v>98</v>
      </c>
      <c r="H10" t="str">
        <f t="shared" si="0"/>
        <v>name9@example.com</v>
      </c>
      <c r="I10" s="2">
        <f>VLOOKUP(E10,Dashboard!A$2:B$4,2,0)</f>
        <v>3</v>
      </c>
      <c r="J10" s="2">
        <f>IFERROR(VLOOKUP(C10,Dashboard!D$2:E$6,2,0),"")</f>
        <v>4</v>
      </c>
    </row>
    <row r="11" spans="1:10" x14ac:dyDescent="0.25">
      <c r="A11" t="s">
        <v>9</v>
      </c>
      <c r="B11" t="str">
        <f>'SFS-Data'!C11</f>
        <v>10.0.0.10</v>
      </c>
      <c r="C11" t="s">
        <v>154</v>
      </c>
      <c r="D11" t="s">
        <v>226</v>
      </c>
      <c r="E11" t="s">
        <v>78</v>
      </c>
      <c r="F11" t="s">
        <v>81</v>
      </c>
      <c r="G11" t="s">
        <v>90</v>
      </c>
      <c r="H11" t="str">
        <f t="shared" si="0"/>
        <v>name1@example.com</v>
      </c>
      <c r="I11" s="2">
        <f>VLOOKUP(E11,Dashboard!A$2:B$4,2,0)</f>
        <v>2</v>
      </c>
      <c r="J11" s="2">
        <f>IFERROR(VLOOKUP(C11,Dashboard!D$2:E$6,2,0),"")</f>
        <v>5</v>
      </c>
    </row>
    <row r="12" spans="1:10" x14ac:dyDescent="0.25">
      <c r="A12" t="s">
        <v>10</v>
      </c>
      <c r="B12" t="str">
        <f>'SFS-Data'!C12</f>
        <v>10.0.0.11</v>
      </c>
      <c r="C12" t="s">
        <v>77</v>
      </c>
      <c r="D12" t="s">
        <v>120</v>
      </c>
      <c r="E12" t="s">
        <v>79</v>
      </c>
      <c r="F12" t="s">
        <v>82</v>
      </c>
      <c r="G12" t="s">
        <v>91</v>
      </c>
      <c r="H12" t="str">
        <f t="shared" si="0"/>
        <v>name2@example.com</v>
      </c>
      <c r="I12" s="2">
        <f>VLOOKUP(E12,Dashboard!A$2:B$4,2,0)</f>
        <v>1</v>
      </c>
      <c r="J12" s="2">
        <f>IFERROR(VLOOKUP(C12,Dashboard!D$2:E$6,2,0),"")</f>
        <v>1</v>
      </c>
    </row>
    <row r="13" spans="1:10" x14ac:dyDescent="0.25">
      <c r="A13" t="s">
        <v>11</v>
      </c>
      <c r="B13" t="str">
        <f>'SFS-Data'!C13</f>
        <v>10.0.0.12</v>
      </c>
      <c r="C13" t="s">
        <v>151</v>
      </c>
      <c r="D13" t="s">
        <v>226</v>
      </c>
      <c r="E13" t="s">
        <v>80</v>
      </c>
      <c r="F13" t="s">
        <v>83</v>
      </c>
      <c r="G13" t="s">
        <v>92</v>
      </c>
      <c r="H13" t="str">
        <f t="shared" si="0"/>
        <v>name3@example.com</v>
      </c>
      <c r="I13" s="2">
        <f>VLOOKUP(E13,Dashboard!A$2:B$4,2,0)</f>
        <v>3</v>
      </c>
      <c r="J13" s="2">
        <f>IFERROR(VLOOKUP(C13,Dashboard!D$2:E$6,2,0),"")</f>
        <v>2</v>
      </c>
    </row>
    <row r="14" spans="1:10" x14ac:dyDescent="0.25">
      <c r="A14" t="s">
        <v>12</v>
      </c>
      <c r="B14" t="str">
        <f>'SFS-Data'!C14</f>
        <v>10.0.0.13</v>
      </c>
      <c r="C14" t="s">
        <v>152</v>
      </c>
      <c r="D14" t="s">
        <v>120</v>
      </c>
      <c r="E14" t="s">
        <v>78</v>
      </c>
      <c r="F14" t="s">
        <v>84</v>
      </c>
      <c r="G14" t="s">
        <v>93</v>
      </c>
      <c r="H14" t="str">
        <f t="shared" si="0"/>
        <v>name4@example.com</v>
      </c>
      <c r="I14" s="2">
        <f>VLOOKUP(E14,Dashboard!A$2:B$4,2,0)</f>
        <v>2</v>
      </c>
      <c r="J14" s="2">
        <f>IFERROR(VLOOKUP(C14,Dashboard!D$2:E$6,2,0),"")</f>
        <v>3</v>
      </c>
    </row>
    <row r="15" spans="1:10" x14ac:dyDescent="0.25">
      <c r="A15" t="s">
        <v>13</v>
      </c>
      <c r="B15" t="str">
        <f>'SFS-Data'!C15</f>
        <v>10.0.0.14</v>
      </c>
      <c r="C15" t="s">
        <v>153</v>
      </c>
      <c r="D15" t="s">
        <v>226</v>
      </c>
      <c r="E15" t="s">
        <v>79</v>
      </c>
      <c r="F15" t="s">
        <v>85</v>
      </c>
      <c r="G15" t="s">
        <v>94</v>
      </c>
      <c r="H15" t="str">
        <f t="shared" si="0"/>
        <v>name5@example.com</v>
      </c>
      <c r="I15" s="2">
        <f>VLOOKUP(E15,Dashboard!A$2:B$4,2,0)</f>
        <v>1</v>
      </c>
      <c r="J15" s="2">
        <f>IFERROR(VLOOKUP(C15,Dashboard!D$2:E$6,2,0),"")</f>
        <v>4</v>
      </c>
    </row>
    <row r="16" spans="1:10" x14ac:dyDescent="0.25">
      <c r="A16" t="s">
        <v>14</v>
      </c>
      <c r="B16" t="str">
        <f>'SFS-Data'!C16</f>
        <v>10.0.0.15</v>
      </c>
      <c r="C16" t="s">
        <v>154</v>
      </c>
      <c r="D16" t="s">
        <v>120</v>
      </c>
      <c r="E16" t="s">
        <v>80</v>
      </c>
      <c r="F16" t="s">
        <v>86</v>
      </c>
      <c r="G16" t="s">
        <v>95</v>
      </c>
      <c r="H16" t="str">
        <f t="shared" si="0"/>
        <v>name6@example.com</v>
      </c>
      <c r="I16" s="2">
        <f>VLOOKUP(E16,Dashboard!A$2:B$4,2,0)</f>
        <v>3</v>
      </c>
      <c r="J16" s="2">
        <f>IFERROR(VLOOKUP(C16,Dashboard!D$2:E$6,2,0),"")</f>
        <v>5</v>
      </c>
    </row>
    <row r="17" spans="1:10" x14ac:dyDescent="0.25">
      <c r="A17" t="s">
        <v>15</v>
      </c>
      <c r="B17" t="str">
        <f>'SFS-Data'!C17</f>
        <v>10.0.0.16</v>
      </c>
      <c r="C17" t="s">
        <v>77</v>
      </c>
      <c r="D17" t="s">
        <v>226</v>
      </c>
      <c r="E17" t="s">
        <v>78</v>
      </c>
      <c r="F17" t="s">
        <v>87</v>
      </c>
      <c r="G17" t="s">
        <v>96</v>
      </c>
      <c r="H17" t="str">
        <f t="shared" si="0"/>
        <v>name7@example.com</v>
      </c>
      <c r="I17" s="2">
        <f>VLOOKUP(E17,Dashboard!A$2:B$4,2,0)</f>
        <v>2</v>
      </c>
      <c r="J17" s="2">
        <f>IFERROR(VLOOKUP(C17,Dashboard!D$2:E$6,2,0),"")</f>
        <v>1</v>
      </c>
    </row>
    <row r="18" spans="1:10" x14ac:dyDescent="0.25">
      <c r="A18" t="s">
        <v>16</v>
      </c>
      <c r="B18" t="str">
        <f>'SFS-Data'!C18</f>
        <v>10.0.0.17</v>
      </c>
      <c r="C18" t="s">
        <v>151</v>
      </c>
      <c r="D18" t="s">
        <v>120</v>
      </c>
      <c r="E18" t="s">
        <v>79</v>
      </c>
      <c r="F18" t="s">
        <v>88</v>
      </c>
      <c r="G18" t="s">
        <v>97</v>
      </c>
      <c r="H18" t="str">
        <f t="shared" si="0"/>
        <v>name8@example.com</v>
      </c>
      <c r="I18" s="2">
        <f>VLOOKUP(E18,Dashboard!A$2:B$4,2,0)</f>
        <v>1</v>
      </c>
      <c r="J18" s="2">
        <f>IFERROR(VLOOKUP(C18,Dashboard!D$2:E$6,2,0),"")</f>
        <v>2</v>
      </c>
    </row>
    <row r="19" spans="1:10" x14ac:dyDescent="0.25">
      <c r="A19" t="s">
        <v>17</v>
      </c>
      <c r="B19" t="str">
        <f>'SFS-Data'!C19</f>
        <v>10.0.0.18</v>
      </c>
      <c r="C19" t="s">
        <v>152</v>
      </c>
      <c r="D19" t="s">
        <v>226</v>
      </c>
      <c r="E19" t="s">
        <v>80</v>
      </c>
      <c r="F19" t="s">
        <v>89</v>
      </c>
      <c r="G19" t="s">
        <v>98</v>
      </c>
      <c r="H19" t="str">
        <f t="shared" si="0"/>
        <v>name9@example.com</v>
      </c>
      <c r="I19" s="2">
        <f>VLOOKUP(E19,Dashboard!A$2:B$4,2,0)</f>
        <v>3</v>
      </c>
      <c r="J19" s="2">
        <f>IFERROR(VLOOKUP(C19,Dashboard!D$2:E$6,2,0),"")</f>
        <v>3</v>
      </c>
    </row>
    <row r="20" spans="1:10" x14ac:dyDescent="0.25">
      <c r="A20" t="s">
        <v>18</v>
      </c>
      <c r="B20" t="str">
        <f>'SFS-Data'!C20</f>
        <v>10.0.0.19</v>
      </c>
      <c r="C20" t="s">
        <v>153</v>
      </c>
      <c r="D20" t="s">
        <v>120</v>
      </c>
      <c r="E20" t="s">
        <v>78</v>
      </c>
      <c r="F20" t="s">
        <v>81</v>
      </c>
      <c r="G20" t="s">
        <v>90</v>
      </c>
      <c r="H20" t="str">
        <f t="shared" si="0"/>
        <v>name1@example.com</v>
      </c>
      <c r="I20" s="2">
        <f>VLOOKUP(E20,Dashboard!A$2:B$4,2,0)</f>
        <v>2</v>
      </c>
      <c r="J20" s="2">
        <f>IFERROR(VLOOKUP(C20,Dashboard!D$2:E$6,2,0),"")</f>
        <v>4</v>
      </c>
    </row>
    <row r="21" spans="1:10" x14ac:dyDescent="0.25">
      <c r="A21" t="s">
        <v>19</v>
      </c>
      <c r="B21" t="str">
        <f>'SFS-Data'!C21</f>
        <v>10.0.0.20</v>
      </c>
      <c r="C21" t="s">
        <v>154</v>
      </c>
      <c r="D21" t="s">
        <v>226</v>
      </c>
      <c r="E21" t="s">
        <v>79</v>
      </c>
      <c r="F21" t="s">
        <v>82</v>
      </c>
      <c r="G21" t="s">
        <v>91</v>
      </c>
      <c r="H21" t="str">
        <f t="shared" si="0"/>
        <v>name2@example.com</v>
      </c>
      <c r="I21" s="2">
        <f>VLOOKUP(E21,Dashboard!A$2:B$4,2,0)</f>
        <v>1</v>
      </c>
      <c r="J21" s="2">
        <f>IFERROR(VLOOKUP(C21,Dashboard!D$2:E$6,2,0),"")</f>
        <v>5</v>
      </c>
    </row>
    <row r="22" spans="1:10" x14ac:dyDescent="0.25">
      <c r="A22" t="s">
        <v>20</v>
      </c>
      <c r="B22" t="str">
        <f>'SFS-Data'!C22</f>
        <v>10.0.0.21</v>
      </c>
      <c r="C22" t="s">
        <v>77</v>
      </c>
      <c r="D22" t="s">
        <v>120</v>
      </c>
      <c r="E22" t="s">
        <v>80</v>
      </c>
      <c r="F22" t="s">
        <v>83</v>
      </c>
      <c r="G22" t="s">
        <v>92</v>
      </c>
      <c r="H22" t="str">
        <f t="shared" si="0"/>
        <v>name3@example.com</v>
      </c>
      <c r="I22" s="2">
        <f>VLOOKUP(E22,Dashboard!A$2:B$4,2,0)</f>
        <v>3</v>
      </c>
      <c r="J22" s="2">
        <f>IFERROR(VLOOKUP(C22,Dashboard!D$2:E$6,2,0),"")</f>
        <v>1</v>
      </c>
    </row>
    <row r="23" spans="1:10" x14ac:dyDescent="0.25">
      <c r="A23" t="s">
        <v>21</v>
      </c>
      <c r="B23" t="str">
        <f>'SFS-Data'!C23</f>
        <v>10.0.0.22</v>
      </c>
      <c r="C23" t="s">
        <v>151</v>
      </c>
      <c r="D23" t="s">
        <v>226</v>
      </c>
      <c r="E23" t="s">
        <v>78</v>
      </c>
      <c r="F23" t="s">
        <v>84</v>
      </c>
      <c r="G23" t="s">
        <v>93</v>
      </c>
      <c r="H23" t="str">
        <f t="shared" si="0"/>
        <v>name4@example.com</v>
      </c>
      <c r="I23" s="2">
        <f>VLOOKUP(E23,Dashboard!A$2:B$4,2,0)</f>
        <v>2</v>
      </c>
      <c r="J23" s="2">
        <f>IFERROR(VLOOKUP(C23,Dashboard!D$2:E$6,2,0),"")</f>
        <v>2</v>
      </c>
    </row>
    <row r="24" spans="1:10" x14ac:dyDescent="0.25">
      <c r="A24" t="s">
        <v>22</v>
      </c>
      <c r="B24" t="str">
        <f>'SFS-Data'!C24</f>
        <v>10.0.0.23</v>
      </c>
      <c r="C24" t="s">
        <v>152</v>
      </c>
      <c r="D24" t="s">
        <v>120</v>
      </c>
      <c r="E24" t="s">
        <v>79</v>
      </c>
      <c r="F24" t="s">
        <v>85</v>
      </c>
      <c r="G24" t="s">
        <v>94</v>
      </c>
      <c r="H24" t="str">
        <f t="shared" si="0"/>
        <v>name5@example.com</v>
      </c>
      <c r="I24" s="2">
        <f>VLOOKUP(E24,Dashboard!A$2:B$4,2,0)</f>
        <v>1</v>
      </c>
      <c r="J24" s="2">
        <f>IFERROR(VLOOKUP(C24,Dashboard!D$2:E$6,2,0),"")</f>
        <v>3</v>
      </c>
    </row>
    <row r="25" spans="1:10" x14ac:dyDescent="0.25">
      <c r="A25" t="s">
        <v>23</v>
      </c>
      <c r="B25" t="str">
        <f>'SFS-Data'!C25</f>
        <v>10.0.0.24</v>
      </c>
      <c r="C25" t="s">
        <v>153</v>
      </c>
      <c r="D25" t="s">
        <v>120</v>
      </c>
      <c r="E25" t="s">
        <v>80</v>
      </c>
      <c r="F25" t="s">
        <v>86</v>
      </c>
      <c r="G25" t="s">
        <v>95</v>
      </c>
      <c r="H25" t="str">
        <f t="shared" si="0"/>
        <v>name6@example.com</v>
      </c>
      <c r="I25" s="2">
        <f>VLOOKUP(E25,Dashboard!A$2:B$4,2,0)</f>
        <v>3</v>
      </c>
      <c r="J25" s="2">
        <f>IFERROR(VLOOKUP(C25,Dashboard!D$2:E$6,2,0),"")</f>
        <v>4</v>
      </c>
    </row>
    <row r="26" spans="1:10" x14ac:dyDescent="0.25">
      <c r="A26" t="s">
        <v>24</v>
      </c>
      <c r="B26" t="str">
        <f>'SFS-Data'!C26</f>
        <v>10.0.0.25</v>
      </c>
      <c r="C26" t="s">
        <v>154</v>
      </c>
      <c r="D26" t="s">
        <v>137</v>
      </c>
      <c r="E26" t="s">
        <v>78</v>
      </c>
      <c r="F26" t="s">
        <v>87</v>
      </c>
      <c r="G26" t="s">
        <v>96</v>
      </c>
      <c r="H26" t="str">
        <f t="shared" si="0"/>
        <v>name7@example.com</v>
      </c>
      <c r="I26" s="2">
        <f>VLOOKUP(E26,Dashboard!A$2:B$4,2,0)</f>
        <v>2</v>
      </c>
      <c r="J26" s="2">
        <f>IFERROR(VLOOKUP(C26,Dashboard!D$2:E$6,2,0),"")</f>
        <v>5</v>
      </c>
    </row>
    <row r="27" spans="1:10" x14ac:dyDescent="0.25">
      <c r="A27" t="s">
        <v>25</v>
      </c>
      <c r="B27" t="str">
        <f>'SFS-Data'!C27</f>
        <v>10.0.0.26</v>
      </c>
      <c r="C27" t="s">
        <v>77</v>
      </c>
      <c r="D27" t="s">
        <v>137</v>
      </c>
      <c r="E27" t="s">
        <v>79</v>
      </c>
      <c r="F27" t="s">
        <v>88</v>
      </c>
      <c r="G27" t="s">
        <v>97</v>
      </c>
      <c r="H27" t="str">
        <f t="shared" si="0"/>
        <v>name8@example.com</v>
      </c>
      <c r="I27" s="2">
        <f>VLOOKUP(E27,Dashboard!A$2:B$4,2,0)</f>
        <v>1</v>
      </c>
      <c r="J27" s="2">
        <f>IFERROR(VLOOKUP(C27,Dashboard!D$2:E$6,2,0),"")</f>
        <v>1</v>
      </c>
    </row>
    <row r="28" spans="1:10" x14ac:dyDescent="0.25">
      <c r="A28" t="s">
        <v>26</v>
      </c>
      <c r="B28" t="str">
        <f>'SFS-Data'!C28</f>
        <v>10.0.0.27</v>
      </c>
      <c r="C28" t="s">
        <v>151</v>
      </c>
      <c r="D28" t="s">
        <v>137</v>
      </c>
      <c r="E28" t="s">
        <v>80</v>
      </c>
      <c r="F28" t="s">
        <v>89</v>
      </c>
      <c r="G28" t="s">
        <v>98</v>
      </c>
      <c r="H28" t="str">
        <f t="shared" si="0"/>
        <v>name9@example.com</v>
      </c>
      <c r="I28" s="2">
        <f>VLOOKUP(E28,Dashboard!A$2:B$4,2,0)</f>
        <v>3</v>
      </c>
      <c r="J28" s="2">
        <f>IFERROR(VLOOKUP(C28,Dashboard!D$2:E$6,2,0),"")</f>
        <v>2</v>
      </c>
    </row>
    <row r="29" spans="1:10" x14ac:dyDescent="0.25">
      <c r="A29" t="s">
        <v>27</v>
      </c>
      <c r="B29" t="str">
        <f>'SFS-Data'!C29</f>
        <v>10.0.0.28</v>
      </c>
      <c r="C29" t="s">
        <v>152</v>
      </c>
      <c r="D29" t="s">
        <v>137</v>
      </c>
      <c r="E29" t="s">
        <v>78</v>
      </c>
      <c r="F29" t="s">
        <v>81</v>
      </c>
      <c r="G29" t="s">
        <v>90</v>
      </c>
      <c r="H29" t="str">
        <f t="shared" si="0"/>
        <v>name1@example.com</v>
      </c>
      <c r="I29" s="2">
        <f>VLOOKUP(E29,Dashboard!A$2:B$4,2,0)</f>
        <v>2</v>
      </c>
      <c r="J29" s="2">
        <f>IFERROR(VLOOKUP(C29,Dashboard!D$2:E$6,2,0),"")</f>
        <v>3</v>
      </c>
    </row>
    <row r="30" spans="1:10" x14ac:dyDescent="0.25">
      <c r="A30" t="s">
        <v>28</v>
      </c>
      <c r="B30" t="str">
        <f>'SFS-Data'!C30</f>
        <v>10.0.0.29</v>
      </c>
      <c r="C30" t="s">
        <v>153</v>
      </c>
      <c r="D30" t="s">
        <v>137</v>
      </c>
      <c r="E30" t="s">
        <v>79</v>
      </c>
      <c r="F30" t="s">
        <v>82</v>
      </c>
      <c r="G30" t="s">
        <v>91</v>
      </c>
      <c r="H30" t="str">
        <f t="shared" si="0"/>
        <v>name2@example.com</v>
      </c>
      <c r="I30" s="2">
        <f>VLOOKUP(E30,Dashboard!A$2:B$4,2,0)</f>
        <v>1</v>
      </c>
      <c r="J30" s="2">
        <f>IFERROR(VLOOKUP(C30,Dashboard!D$2:E$6,2,0),"")</f>
        <v>4</v>
      </c>
    </row>
    <row r="31" spans="1:10" x14ac:dyDescent="0.25">
      <c r="A31" t="s">
        <v>29</v>
      </c>
      <c r="B31" t="str">
        <f>'SFS-Data'!C31</f>
        <v>10.0.0.30</v>
      </c>
      <c r="C31" t="s">
        <v>154</v>
      </c>
      <c r="D31" t="s">
        <v>120</v>
      </c>
      <c r="E31" t="s">
        <v>80</v>
      </c>
      <c r="F31" t="s">
        <v>83</v>
      </c>
      <c r="G31" t="s">
        <v>92</v>
      </c>
      <c r="H31" t="str">
        <f t="shared" si="0"/>
        <v>name3@example.com</v>
      </c>
      <c r="I31" s="2">
        <f>VLOOKUP(E31,Dashboard!A$2:B$4,2,0)</f>
        <v>3</v>
      </c>
      <c r="J31" s="2">
        <f>IFERROR(VLOOKUP(C31,Dashboard!D$2:E$6,2,0),"")</f>
        <v>5</v>
      </c>
    </row>
    <row r="32" spans="1:10" x14ac:dyDescent="0.25">
      <c r="A32" t="s">
        <v>40</v>
      </c>
      <c r="B32" t="str">
        <f>'SFS-Data'!C32</f>
        <v>10.0.0.31</v>
      </c>
      <c r="C32" t="s">
        <v>77</v>
      </c>
      <c r="D32" t="s">
        <v>226</v>
      </c>
      <c r="E32" t="s">
        <v>78</v>
      </c>
      <c r="F32" t="s">
        <v>84</v>
      </c>
      <c r="G32" t="s">
        <v>93</v>
      </c>
      <c r="H32" t="str">
        <f t="shared" si="0"/>
        <v>name4@example.com</v>
      </c>
      <c r="I32" s="2">
        <f>VLOOKUP(E32,Dashboard!A$2:B$4,2,0)</f>
        <v>2</v>
      </c>
      <c r="J32" s="2">
        <f>IFERROR(VLOOKUP(C32,Dashboard!D$2:E$6,2,0),"")</f>
        <v>1</v>
      </c>
    </row>
    <row r="33" spans="1:10" x14ac:dyDescent="0.25">
      <c r="A33" t="s">
        <v>41</v>
      </c>
      <c r="B33" t="str">
        <f>'SFS-Data'!C33</f>
        <v>10.0.0.32</v>
      </c>
      <c r="C33" t="s">
        <v>151</v>
      </c>
      <c r="D33" t="s">
        <v>120</v>
      </c>
      <c r="E33" t="s">
        <v>79</v>
      </c>
      <c r="F33" t="s">
        <v>85</v>
      </c>
      <c r="G33" t="s">
        <v>94</v>
      </c>
      <c r="H33" t="str">
        <f t="shared" si="0"/>
        <v>name5@example.com</v>
      </c>
      <c r="I33" s="2">
        <f>VLOOKUP(E33,Dashboard!A$2:B$4,2,0)</f>
        <v>1</v>
      </c>
      <c r="J33" s="2">
        <f>IFERROR(VLOOKUP(C33,Dashboard!D$2:E$6,2,0),"")</f>
        <v>2</v>
      </c>
    </row>
    <row r="34" spans="1:10" x14ac:dyDescent="0.25">
      <c r="A34" t="s">
        <v>42</v>
      </c>
      <c r="B34" t="str">
        <f>'SFS-Data'!C34</f>
        <v>10.0.0.33</v>
      </c>
      <c r="C34" t="s">
        <v>152</v>
      </c>
      <c r="D34" t="s">
        <v>226</v>
      </c>
      <c r="E34" t="s">
        <v>80</v>
      </c>
      <c r="F34" t="s">
        <v>86</v>
      </c>
      <c r="G34" t="s">
        <v>95</v>
      </c>
      <c r="H34" t="str">
        <f t="shared" ref="H34:H61" si="1">CONCATENATE(G34,"@example.com")</f>
        <v>name6@example.com</v>
      </c>
      <c r="I34" s="2">
        <f>VLOOKUP(E34,Dashboard!A$2:B$4,2,0)</f>
        <v>3</v>
      </c>
      <c r="J34" s="2">
        <f>IFERROR(VLOOKUP(C34,Dashboard!D$2:E$6,2,0),"")</f>
        <v>3</v>
      </c>
    </row>
    <row r="35" spans="1:10" x14ac:dyDescent="0.25">
      <c r="A35" t="s">
        <v>43</v>
      </c>
      <c r="B35" t="str">
        <f>'SFS-Data'!C35</f>
        <v>10.0.0.34</v>
      </c>
      <c r="C35" t="s">
        <v>153</v>
      </c>
      <c r="D35" t="s">
        <v>120</v>
      </c>
      <c r="E35" t="s">
        <v>78</v>
      </c>
      <c r="F35" t="s">
        <v>87</v>
      </c>
      <c r="G35" t="s">
        <v>96</v>
      </c>
      <c r="H35" t="str">
        <f t="shared" si="1"/>
        <v>name7@example.com</v>
      </c>
      <c r="I35" s="2">
        <f>VLOOKUP(E35,Dashboard!A$2:B$4,2,0)</f>
        <v>2</v>
      </c>
      <c r="J35" s="2">
        <f>IFERROR(VLOOKUP(C35,Dashboard!D$2:E$6,2,0),"")</f>
        <v>4</v>
      </c>
    </row>
    <row r="36" spans="1:10" x14ac:dyDescent="0.25">
      <c r="A36" t="s">
        <v>44</v>
      </c>
      <c r="B36" t="str">
        <f>'SFS-Data'!C36</f>
        <v>10.0.0.35</v>
      </c>
      <c r="C36" t="s">
        <v>154</v>
      </c>
      <c r="D36" t="s">
        <v>226</v>
      </c>
      <c r="E36" t="s">
        <v>79</v>
      </c>
      <c r="F36" t="s">
        <v>88</v>
      </c>
      <c r="G36" t="s">
        <v>97</v>
      </c>
      <c r="H36" t="str">
        <f t="shared" si="1"/>
        <v>name8@example.com</v>
      </c>
      <c r="I36" s="2">
        <f>VLOOKUP(E36,Dashboard!A$2:B$4,2,0)</f>
        <v>1</v>
      </c>
      <c r="J36" s="2">
        <f>IFERROR(VLOOKUP(C36,Dashboard!D$2:E$6,2,0),"")</f>
        <v>5</v>
      </c>
    </row>
    <row r="37" spans="1:10" x14ac:dyDescent="0.25">
      <c r="A37" t="s">
        <v>45</v>
      </c>
      <c r="B37" t="str">
        <f>'SFS-Data'!C37</f>
        <v>10.0.0.36</v>
      </c>
      <c r="C37" t="s">
        <v>77</v>
      </c>
      <c r="D37" t="s">
        <v>120</v>
      </c>
      <c r="E37" t="s">
        <v>80</v>
      </c>
      <c r="F37" t="s">
        <v>89</v>
      </c>
      <c r="G37" t="s">
        <v>98</v>
      </c>
      <c r="H37" t="str">
        <f t="shared" si="1"/>
        <v>name9@example.com</v>
      </c>
      <c r="I37" s="2">
        <f>VLOOKUP(E37,Dashboard!A$2:B$4,2,0)</f>
        <v>3</v>
      </c>
      <c r="J37" s="2">
        <f>IFERROR(VLOOKUP(C37,Dashboard!D$2:E$6,2,0),"")</f>
        <v>1</v>
      </c>
    </row>
    <row r="38" spans="1:10" x14ac:dyDescent="0.25">
      <c r="A38" t="s">
        <v>46</v>
      </c>
      <c r="B38" t="str">
        <f>'SFS-Data'!C38</f>
        <v>10.0.0.37</v>
      </c>
      <c r="C38" t="s">
        <v>151</v>
      </c>
      <c r="D38" t="s">
        <v>226</v>
      </c>
      <c r="E38" t="s">
        <v>78</v>
      </c>
      <c r="F38" t="s">
        <v>81</v>
      </c>
      <c r="G38" t="s">
        <v>90</v>
      </c>
      <c r="H38" t="str">
        <f t="shared" si="1"/>
        <v>name1@example.com</v>
      </c>
      <c r="I38" s="2">
        <f>VLOOKUP(E38,Dashboard!A$2:B$4,2,0)</f>
        <v>2</v>
      </c>
      <c r="J38" s="2">
        <f>IFERROR(VLOOKUP(C38,Dashboard!D$2:E$6,2,0),"")</f>
        <v>2</v>
      </c>
    </row>
    <row r="39" spans="1:10" x14ac:dyDescent="0.25">
      <c r="A39" t="s">
        <v>47</v>
      </c>
      <c r="B39" t="str">
        <f>'SFS-Data'!C39</f>
        <v>10.0.0.38</v>
      </c>
      <c r="C39" t="s">
        <v>152</v>
      </c>
      <c r="D39" t="s">
        <v>120</v>
      </c>
      <c r="E39" t="s">
        <v>79</v>
      </c>
      <c r="F39" t="s">
        <v>82</v>
      </c>
      <c r="G39" t="s">
        <v>91</v>
      </c>
      <c r="H39" t="str">
        <f t="shared" si="1"/>
        <v>name2@example.com</v>
      </c>
      <c r="I39" s="2">
        <f>VLOOKUP(E39,Dashboard!A$2:B$4,2,0)</f>
        <v>1</v>
      </c>
      <c r="J39" s="2">
        <f>IFERROR(VLOOKUP(C39,Dashboard!D$2:E$6,2,0),"")</f>
        <v>3</v>
      </c>
    </row>
    <row r="40" spans="1:10" x14ac:dyDescent="0.25">
      <c r="A40" t="s">
        <v>48</v>
      </c>
      <c r="B40" t="str">
        <f>'SFS-Data'!C40</f>
        <v>10.0.0.39</v>
      </c>
      <c r="C40" t="s">
        <v>153</v>
      </c>
      <c r="D40" t="s">
        <v>226</v>
      </c>
      <c r="E40" t="s">
        <v>80</v>
      </c>
      <c r="F40" t="s">
        <v>83</v>
      </c>
      <c r="G40" t="s">
        <v>92</v>
      </c>
      <c r="H40" t="str">
        <f t="shared" si="1"/>
        <v>name3@example.com</v>
      </c>
      <c r="I40" s="2">
        <f>VLOOKUP(E40,Dashboard!A$2:B$4,2,0)</f>
        <v>3</v>
      </c>
      <c r="J40" s="2">
        <f>IFERROR(VLOOKUP(C40,Dashboard!D$2:E$6,2,0),"")</f>
        <v>4</v>
      </c>
    </row>
    <row r="41" spans="1:10" x14ac:dyDescent="0.25">
      <c r="A41" t="s">
        <v>49</v>
      </c>
      <c r="B41" t="str">
        <f>'SFS-Data'!C41</f>
        <v>10.0.0.40</v>
      </c>
      <c r="C41" t="s">
        <v>154</v>
      </c>
      <c r="D41" t="s">
        <v>120</v>
      </c>
      <c r="E41" t="s">
        <v>78</v>
      </c>
      <c r="F41" t="s">
        <v>84</v>
      </c>
      <c r="G41" t="s">
        <v>93</v>
      </c>
      <c r="H41" t="str">
        <f t="shared" si="1"/>
        <v>name4@example.com</v>
      </c>
      <c r="I41" s="2">
        <f>VLOOKUP(E41,Dashboard!A$2:B$4,2,0)</f>
        <v>2</v>
      </c>
      <c r="J41" s="2">
        <f>IFERROR(VLOOKUP(C41,Dashboard!D$2:E$6,2,0),"")</f>
        <v>5</v>
      </c>
    </row>
    <row r="42" spans="1:10" x14ac:dyDescent="0.25">
      <c r="A42" t="s">
        <v>50</v>
      </c>
      <c r="B42" t="str">
        <f>'SFS-Data'!C42</f>
        <v>10.0.0.41</v>
      </c>
      <c r="C42" t="s">
        <v>77</v>
      </c>
      <c r="D42" t="s">
        <v>226</v>
      </c>
      <c r="E42" t="s">
        <v>79</v>
      </c>
      <c r="F42" t="s">
        <v>85</v>
      </c>
      <c r="G42" t="s">
        <v>94</v>
      </c>
      <c r="H42" t="str">
        <f t="shared" si="1"/>
        <v>name5@example.com</v>
      </c>
      <c r="I42" s="2">
        <f>VLOOKUP(E42,Dashboard!A$2:B$4,2,0)</f>
        <v>1</v>
      </c>
      <c r="J42" s="2">
        <f>IFERROR(VLOOKUP(C42,Dashboard!D$2:E$6,2,0),"")</f>
        <v>1</v>
      </c>
    </row>
    <row r="43" spans="1:10" x14ac:dyDescent="0.25">
      <c r="A43" t="s">
        <v>51</v>
      </c>
      <c r="B43" t="str">
        <f>'SFS-Data'!C43</f>
        <v>10.0.0.42</v>
      </c>
      <c r="C43" t="s">
        <v>151</v>
      </c>
      <c r="D43" t="s">
        <v>120</v>
      </c>
      <c r="E43" t="s">
        <v>80</v>
      </c>
      <c r="F43" t="s">
        <v>86</v>
      </c>
      <c r="G43" t="s">
        <v>95</v>
      </c>
      <c r="H43" t="str">
        <f t="shared" si="1"/>
        <v>name6@example.com</v>
      </c>
      <c r="I43" s="2">
        <f>VLOOKUP(E43,Dashboard!A$2:B$4,2,0)</f>
        <v>3</v>
      </c>
      <c r="J43" s="2">
        <f>IFERROR(VLOOKUP(C43,Dashboard!D$2:E$6,2,0),"")</f>
        <v>2</v>
      </c>
    </row>
    <row r="44" spans="1:10" x14ac:dyDescent="0.25">
      <c r="A44" t="s">
        <v>52</v>
      </c>
      <c r="B44" t="str">
        <f>'SFS-Data'!C44</f>
        <v>10.0.0.43</v>
      </c>
      <c r="C44" t="s">
        <v>152</v>
      </c>
      <c r="D44" t="s">
        <v>226</v>
      </c>
      <c r="E44" t="s">
        <v>78</v>
      </c>
      <c r="F44" t="s">
        <v>87</v>
      </c>
      <c r="G44" t="s">
        <v>96</v>
      </c>
      <c r="H44" t="str">
        <f t="shared" si="1"/>
        <v>name7@example.com</v>
      </c>
      <c r="I44" s="2">
        <f>VLOOKUP(E44,Dashboard!A$2:B$4,2,0)</f>
        <v>2</v>
      </c>
      <c r="J44" s="2">
        <f>IFERROR(VLOOKUP(C44,Dashboard!D$2:E$6,2,0),"")</f>
        <v>3</v>
      </c>
    </row>
    <row r="45" spans="1:10" x14ac:dyDescent="0.25">
      <c r="A45" t="s">
        <v>53</v>
      </c>
      <c r="B45" t="str">
        <f>'SFS-Data'!C45</f>
        <v>10.0.0.44</v>
      </c>
      <c r="C45" t="s">
        <v>153</v>
      </c>
      <c r="D45" t="s">
        <v>120</v>
      </c>
      <c r="E45" t="s">
        <v>79</v>
      </c>
      <c r="F45" t="s">
        <v>88</v>
      </c>
      <c r="G45" t="s">
        <v>97</v>
      </c>
      <c r="H45" t="str">
        <f t="shared" si="1"/>
        <v>name8@example.com</v>
      </c>
      <c r="I45" s="2">
        <f>VLOOKUP(E45,Dashboard!A$2:B$4,2,0)</f>
        <v>1</v>
      </c>
      <c r="J45" s="2">
        <f>IFERROR(VLOOKUP(C45,Dashboard!D$2:E$6,2,0),"")</f>
        <v>4</v>
      </c>
    </row>
    <row r="46" spans="1:10" x14ac:dyDescent="0.25">
      <c r="A46" t="s">
        <v>54</v>
      </c>
      <c r="B46" t="str">
        <f>'SFS-Data'!C46</f>
        <v>10.0.0.45</v>
      </c>
      <c r="C46" t="s">
        <v>154</v>
      </c>
      <c r="D46" t="s">
        <v>226</v>
      </c>
      <c r="E46" t="s">
        <v>80</v>
      </c>
      <c r="F46" t="s">
        <v>89</v>
      </c>
      <c r="G46" t="s">
        <v>98</v>
      </c>
      <c r="H46" t="str">
        <f t="shared" si="1"/>
        <v>name9@example.com</v>
      </c>
      <c r="I46" s="2">
        <f>VLOOKUP(E46,Dashboard!A$2:B$4,2,0)</f>
        <v>3</v>
      </c>
      <c r="J46" s="2">
        <f>IFERROR(VLOOKUP(C46,Dashboard!D$2:E$6,2,0),"")</f>
        <v>5</v>
      </c>
    </row>
    <row r="47" spans="1:10" x14ac:dyDescent="0.25">
      <c r="A47" t="s">
        <v>55</v>
      </c>
      <c r="B47" t="str">
        <f>'SFS-Data'!C47</f>
        <v>10.0.0.46</v>
      </c>
      <c r="C47" t="s">
        <v>77</v>
      </c>
      <c r="D47" t="s">
        <v>120</v>
      </c>
      <c r="E47" t="s">
        <v>78</v>
      </c>
      <c r="F47" t="s">
        <v>81</v>
      </c>
      <c r="G47" t="s">
        <v>90</v>
      </c>
      <c r="H47" t="str">
        <f t="shared" si="1"/>
        <v>name1@example.com</v>
      </c>
      <c r="I47" s="2">
        <f>VLOOKUP(E47,Dashboard!A$2:B$4,2,0)</f>
        <v>2</v>
      </c>
      <c r="J47" s="2">
        <f>IFERROR(VLOOKUP(C47,Dashboard!D$2:E$6,2,0),"")</f>
        <v>1</v>
      </c>
    </row>
    <row r="48" spans="1:10" x14ac:dyDescent="0.25">
      <c r="A48" t="s">
        <v>56</v>
      </c>
      <c r="B48" t="str">
        <f>'SFS-Data'!C48</f>
        <v>10.0.0.47</v>
      </c>
      <c r="C48" t="s">
        <v>151</v>
      </c>
      <c r="D48" t="s">
        <v>120</v>
      </c>
      <c r="E48" t="s">
        <v>79</v>
      </c>
      <c r="F48" t="s">
        <v>82</v>
      </c>
      <c r="G48" t="s">
        <v>91</v>
      </c>
      <c r="H48" t="str">
        <f t="shared" si="1"/>
        <v>name2@example.com</v>
      </c>
      <c r="I48" s="2">
        <f>VLOOKUP(E48,Dashboard!A$2:B$4,2,0)</f>
        <v>1</v>
      </c>
      <c r="J48" s="2">
        <f>IFERROR(VLOOKUP(C48,Dashboard!D$2:E$6,2,0),"")</f>
        <v>2</v>
      </c>
    </row>
    <row r="49" spans="1:10" x14ac:dyDescent="0.25">
      <c r="A49" t="s">
        <v>57</v>
      </c>
      <c r="B49" t="str">
        <f>'SFS-Data'!C49</f>
        <v>10.0.0.48</v>
      </c>
      <c r="C49" t="s">
        <v>152</v>
      </c>
      <c r="D49" t="s">
        <v>226</v>
      </c>
      <c r="E49" t="s">
        <v>80</v>
      </c>
      <c r="F49" t="s">
        <v>83</v>
      </c>
      <c r="G49" t="s">
        <v>92</v>
      </c>
      <c r="H49" t="str">
        <f t="shared" si="1"/>
        <v>name3@example.com</v>
      </c>
      <c r="I49" s="2">
        <f>VLOOKUP(E49,Dashboard!A$2:B$4,2,0)</f>
        <v>3</v>
      </c>
      <c r="J49" s="2">
        <f>IFERROR(VLOOKUP(C49,Dashboard!D$2:E$6,2,0),"")</f>
        <v>3</v>
      </c>
    </row>
    <row r="50" spans="1:10" x14ac:dyDescent="0.25">
      <c r="A50" t="s">
        <v>58</v>
      </c>
      <c r="B50" t="str">
        <f>'SFS-Data'!C50</f>
        <v>10.0.0.49</v>
      </c>
      <c r="C50" t="s">
        <v>153</v>
      </c>
      <c r="D50" t="s">
        <v>120</v>
      </c>
      <c r="E50" t="s">
        <v>78</v>
      </c>
      <c r="F50" t="s">
        <v>84</v>
      </c>
      <c r="G50" t="s">
        <v>93</v>
      </c>
      <c r="H50" t="str">
        <f t="shared" si="1"/>
        <v>name4@example.com</v>
      </c>
      <c r="I50" s="2">
        <f>VLOOKUP(E50,Dashboard!A$2:B$4,2,0)</f>
        <v>2</v>
      </c>
      <c r="J50" s="2">
        <f>IFERROR(VLOOKUP(C50,Dashboard!D$2:E$6,2,0),"")</f>
        <v>4</v>
      </c>
    </row>
    <row r="51" spans="1:10" x14ac:dyDescent="0.25">
      <c r="A51" t="s">
        <v>59</v>
      </c>
      <c r="B51" t="str">
        <f>'SFS-Data'!C51</f>
        <v>10.0.0.50</v>
      </c>
      <c r="C51" t="s">
        <v>154</v>
      </c>
      <c r="D51" t="s">
        <v>226</v>
      </c>
      <c r="E51" t="s">
        <v>79</v>
      </c>
      <c r="F51" t="s">
        <v>85</v>
      </c>
      <c r="G51" t="s">
        <v>94</v>
      </c>
      <c r="H51" t="str">
        <f t="shared" si="1"/>
        <v>name5@example.com</v>
      </c>
      <c r="I51" s="2">
        <f>VLOOKUP(E51,Dashboard!A$2:B$4,2,0)</f>
        <v>1</v>
      </c>
      <c r="J51" s="2">
        <f>IFERROR(VLOOKUP(C51,Dashboard!D$2:E$6,2,0),"")</f>
        <v>5</v>
      </c>
    </row>
    <row r="52" spans="1:10" x14ac:dyDescent="0.25">
      <c r="A52" t="s">
        <v>99</v>
      </c>
      <c r="B52" t="str">
        <f>'SFS-Data'!C52</f>
        <v>10.0.0.51</v>
      </c>
      <c r="C52" t="s">
        <v>77</v>
      </c>
      <c r="D52" t="s">
        <v>120</v>
      </c>
      <c r="E52" t="s">
        <v>79</v>
      </c>
      <c r="F52" t="s">
        <v>85</v>
      </c>
      <c r="G52" t="s">
        <v>94</v>
      </c>
      <c r="H52" t="str">
        <f t="shared" si="1"/>
        <v>name5@example.com</v>
      </c>
      <c r="I52" s="2">
        <f>VLOOKUP(E52,Dashboard!A$2:B$4,2,0)</f>
        <v>1</v>
      </c>
      <c r="J52" s="2">
        <f>IFERROR(VLOOKUP(C52,Dashboard!D$2:E$6,2,0),"")</f>
        <v>1</v>
      </c>
    </row>
    <row r="53" spans="1:10" x14ac:dyDescent="0.25">
      <c r="A53" t="s">
        <v>100</v>
      </c>
      <c r="B53" t="str">
        <f>'SFS-Data'!C53</f>
        <v>10.0.0.52</v>
      </c>
      <c r="C53" t="s">
        <v>111</v>
      </c>
      <c r="D53" t="s">
        <v>138</v>
      </c>
      <c r="E53" t="s">
        <v>80</v>
      </c>
      <c r="F53" t="s">
        <v>86</v>
      </c>
      <c r="G53" t="s">
        <v>95</v>
      </c>
      <c r="H53" t="str">
        <f t="shared" si="1"/>
        <v>name6@example.com</v>
      </c>
      <c r="I53" s="2">
        <f>VLOOKUP(E53,Dashboard!A$2:B$4,2,0)</f>
        <v>3</v>
      </c>
      <c r="J53" s="2" t="str">
        <f>IFERROR(VLOOKUP(C53,Dashboard!D$2:E$6,2,0),"")</f>
        <v/>
      </c>
    </row>
    <row r="54" spans="1:10" x14ac:dyDescent="0.25">
      <c r="A54" t="s">
        <v>101</v>
      </c>
      <c r="B54" t="str">
        <f>'SFS-Data'!C54</f>
        <v>10.0.0.53</v>
      </c>
      <c r="C54" t="s">
        <v>111</v>
      </c>
      <c r="D54" t="s">
        <v>138</v>
      </c>
      <c r="E54" t="s">
        <v>78</v>
      </c>
      <c r="F54" t="s">
        <v>87</v>
      </c>
      <c r="G54" t="s">
        <v>96</v>
      </c>
      <c r="H54" t="str">
        <f t="shared" si="1"/>
        <v>name7@example.com</v>
      </c>
      <c r="I54" s="2">
        <f>VLOOKUP(E54,Dashboard!A$2:B$4,2,0)</f>
        <v>2</v>
      </c>
      <c r="J54" s="2" t="str">
        <f>IFERROR(VLOOKUP(C54,Dashboard!D$2:E$6,2,0),"")</f>
        <v/>
      </c>
    </row>
    <row r="55" spans="1:10" x14ac:dyDescent="0.25">
      <c r="A55" t="s">
        <v>102</v>
      </c>
      <c r="B55" t="str">
        <f>'SFS-Data'!C55</f>
        <v>10.0.0.54</v>
      </c>
      <c r="C55" t="s">
        <v>111</v>
      </c>
      <c r="D55" t="s">
        <v>138</v>
      </c>
      <c r="E55" t="s">
        <v>79</v>
      </c>
      <c r="F55" t="s">
        <v>88</v>
      </c>
      <c r="G55" t="s">
        <v>97</v>
      </c>
      <c r="H55" t="str">
        <f t="shared" si="1"/>
        <v>name8@example.com</v>
      </c>
      <c r="I55" s="2">
        <f>VLOOKUP(E55,Dashboard!A$2:B$4,2,0)</f>
        <v>1</v>
      </c>
      <c r="J55" s="2" t="str">
        <f>IFERROR(VLOOKUP(C55,Dashboard!D$2:E$6,2,0),"")</f>
        <v/>
      </c>
    </row>
    <row r="56" spans="1:10" x14ac:dyDescent="0.25">
      <c r="A56" t="s">
        <v>103</v>
      </c>
      <c r="B56" t="str">
        <f>'SFS-Data'!C56</f>
        <v>10.0.0.55</v>
      </c>
      <c r="C56" t="s">
        <v>110</v>
      </c>
      <c r="D56" t="s">
        <v>138</v>
      </c>
      <c r="E56" t="s">
        <v>79</v>
      </c>
      <c r="F56" t="s">
        <v>89</v>
      </c>
      <c r="G56" t="s">
        <v>98</v>
      </c>
      <c r="H56" t="str">
        <f t="shared" si="1"/>
        <v>name9@example.com</v>
      </c>
      <c r="I56" s="2">
        <f>VLOOKUP(E56,Dashboard!A$2:B$4,2,0)</f>
        <v>1</v>
      </c>
      <c r="J56" s="2" t="str">
        <f>IFERROR(VLOOKUP(C56,Dashboard!D$2:E$6,2,0),"")</f>
        <v/>
      </c>
    </row>
    <row r="57" spans="1:10" x14ac:dyDescent="0.25">
      <c r="A57" t="s">
        <v>104</v>
      </c>
      <c r="B57" t="str">
        <f>'SFS-Data'!C57</f>
        <v>10.0.0.56</v>
      </c>
      <c r="C57" t="s">
        <v>110</v>
      </c>
      <c r="D57" t="s">
        <v>138</v>
      </c>
      <c r="E57" t="s">
        <v>80</v>
      </c>
      <c r="F57" t="s">
        <v>81</v>
      </c>
      <c r="G57" t="s">
        <v>90</v>
      </c>
      <c r="H57" t="str">
        <f t="shared" si="1"/>
        <v>name1@example.com</v>
      </c>
      <c r="I57" s="2">
        <f>VLOOKUP(E57,Dashboard!A$2:B$4,2,0)</f>
        <v>3</v>
      </c>
      <c r="J57" s="2" t="str">
        <f>IFERROR(VLOOKUP(C57,Dashboard!D$2:E$6,2,0),"")</f>
        <v/>
      </c>
    </row>
    <row r="58" spans="1:10" x14ac:dyDescent="0.25">
      <c r="A58" t="s">
        <v>105</v>
      </c>
      <c r="B58" t="str">
        <f>'SFS-Data'!C58</f>
        <v>10.0.0.57</v>
      </c>
      <c r="C58" t="s">
        <v>110</v>
      </c>
      <c r="D58" t="s">
        <v>138</v>
      </c>
      <c r="E58" t="s">
        <v>78</v>
      </c>
      <c r="F58" t="s">
        <v>82</v>
      </c>
      <c r="G58" t="s">
        <v>91</v>
      </c>
      <c r="H58" t="str">
        <f t="shared" si="1"/>
        <v>name2@example.com</v>
      </c>
      <c r="I58" s="2">
        <f>VLOOKUP(E58,Dashboard!A$2:B$4,2,0)</f>
        <v>2</v>
      </c>
      <c r="J58" s="2" t="str">
        <f>IFERROR(VLOOKUP(C58,Dashboard!D$2:E$6,2,0),"")</f>
        <v/>
      </c>
    </row>
    <row r="59" spans="1:10" x14ac:dyDescent="0.25">
      <c r="A59" t="s">
        <v>106</v>
      </c>
      <c r="B59" t="str">
        <f>'SFS-Data'!C59</f>
        <v>10.0.0.58</v>
      </c>
      <c r="C59" t="s">
        <v>110</v>
      </c>
      <c r="D59" t="s">
        <v>138</v>
      </c>
      <c r="E59" t="s">
        <v>79</v>
      </c>
      <c r="F59" t="s">
        <v>83</v>
      </c>
      <c r="G59" t="s">
        <v>92</v>
      </c>
      <c r="H59" t="str">
        <f t="shared" si="1"/>
        <v>name3@example.com</v>
      </c>
      <c r="I59" s="2">
        <f>VLOOKUP(E59,Dashboard!A$2:B$4,2,0)</f>
        <v>1</v>
      </c>
      <c r="J59" s="2" t="str">
        <f>IFERROR(VLOOKUP(C59,Dashboard!D$2:E$6,2,0),"")</f>
        <v/>
      </c>
    </row>
    <row r="60" spans="1:10" x14ac:dyDescent="0.25">
      <c r="A60" t="s">
        <v>107</v>
      </c>
      <c r="B60" t="str">
        <f>'SFS-Data'!C60</f>
        <v>10.0.0.59</v>
      </c>
      <c r="C60" t="s">
        <v>110</v>
      </c>
      <c r="D60" t="s">
        <v>138</v>
      </c>
      <c r="E60" t="s">
        <v>79</v>
      </c>
      <c r="F60" t="s">
        <v>84</v>
      </c>
      <c r="G60" t="s">
        <v>93</v>
      </c>
      <c r="H60" t="str">
        <f t="shared" si="1"/>
        <v>name4@example.com</v>
      </c>
      <c r="I60" s="2">
        <f>VLOOKUP(E60,Dashboard!A$2:B$4,2,0)</f>
        <v>1</v>
      </c>
      <c r="J60" s="2" t="str">
        <f>IFERROR(VLOOKUP(C60,Dashboard!D$2:E$6,2,0),"")</f>
        <v/>
      </c>
    </row>
    <row r="61" spans="1:10" x14ac:dyDescent="0.25">
      <c r="A61" t="s">
        <v>108</v>
      </c>
      <c r="B61" t="str">
        <f>'SFS-Data'!C61</f>
        <v>10.0.0.60</v>
      </c>
      <c r="C61" t="s">
        <v>110</v>
      </c>
      <c r="D61" t="s">
        <v>138</v>
      </c>
      <c r="E61" t="s">
        <v>80</v>
      </c>
      <c r="F61" t="s">
        <v>85</v>
      </c>
      <c r="G61" t="s">
        <v>94</v>
      </c>
      <c r="H61" t="str">
        <f t="shared" si="1"/>
        <v>name5@example.com</v>
      </c>
      <c r="I61" s="2">
        <f>VLOOKUP(E61,Dashboard!A$2:B$4,2,0)</f>
        <v>3</v>
      </c>
      <c r="J61" s="2" t="str">
        <f>IFERROR(VLOOKUP(C61,Dashboard!D$2:E$6,2,0),"")</f>
        <v/>
      </c>
    </row>
  </sheetData>
  <autoFilter ref="A1:J1" xr:uid="{34BA8BD7-7FAC-463E-A983-5FBD2D964537}"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A661A-3A69-3A4B-A919-01241A27808F}">
  <dimension ref="A1:U66"/>
  <sheetViews>
    <sheetView tabSelected="1" zoomScaleNormal="100" workbookViewId="0">
      <pane ySplit="1" topLeftCell="A2" activePane="bottomLeft" state="frozen"/>
      <selection pane="bottomLeft" activeCell="D2" sqref="D2"/>
    </sheetView>
  </sheetViews>
  <sheetFormatPr defaultColWidth="11" defaultRowHeight="15.75" x14ac:dyDescent="0.25"/>
  <cols>
    <col min="1" max="1" width="12.625" bestFit="1" customWidth="1"/>
    <col min="2" max="2" width="16.125" bestFit="1" customWidth="1"/>
    <col min="3" max="3" width="49" customWidth="1"/>
    <col min="4" max="4" width="14.5" bestFit="1" customWidth="1"/>
    <col min="5" max="5" width="13.875" customWidth="1"/>
    <col min="6" max="6" width="18.5" bestFit="1" customWidth="1"/>
    <col min="7" max="8" width="16.125" style="2" customWidth="1"/>
    <col min="9" max="9" width="16" style="2" customWidth="1"/>
    <col min="10" max="10" width="12.375" style="2" bestFit="1" customWidth="1"/>
    <col min="11" max="11" width="11.625" style="2" bestFit="1" customWidth="1"/>
    <col min="12" max="12" width="9.375" bestFit="1" customWidth="1"/>
    <col min="13" max="13" width="6.125" bestFit="1" customWidth="1"/>
    <col min="14" max="14" width="23.5" bestFit="1" customWidth="1"/>
    <col min="15" max="15" width="14" bestFit="1" customWidth="1"/>
    <col min="16" max="16" width="13" bestFit="1" customWidth="1"/>
    <col min="17" max="17" width="21.375" bestFit="1" customWidth="1"/>
    <col min="18" max="18" width="16" style="2" bestFit="1" customWidth="1"/>
    <col min="19" max="21" width="24.125" bestFit="1" customWidth="1"/>
  </cols>
  <sheetData>
    <row r="1" spans="1:21" s="9" customFormat="1" ht="33.75" customHeight="1" x14ac:dyDescent="0.25">
      <c r="A1" s="8" t="s">
        <v>156</v>
      </c>
      <c r="B1" s="8" t="s">
        <v>227</v>
      </c>
      <c r="C1" s="8" t="s">
        <v>228</v>
      </c>
      <c r="D1" s="8" t="s">
        <v>229</v>
      </c>
      <c r="E1" s="8" t="s">
        <v>240</v>
      </c>
      <c r="F1" s="8" t="s">
        <v>230</v>
      </c>
      <c r="G1" s="11" t="s">
        <v>244</v>
      </c>
      <c r="H1" s="11" t="s">
        <v>245</v>
      </c>
      <c r="I1" s="8" t="s">
        <v>247</v>
      </c>
      <c r="J1" s="8" t="s">
        <v>231</v>
      </c>
      <c r="K1" s="8" t="s">
        <v>246</v>
      </c>
      <c r="L1" s="8" t="s">
        <v>114</v>
      </c>
      <c r="M1" s="8" t="s">
        <v>121</v>
      </c>
      <c r="N1" s="8" t="s">
        <v>237</v>
      </c>
      <c r="O1" s="8" t="s">
        <v>238</v>
      </c>
      <c r="P1" s="8" t="s">
        <v>235</v>
      </c>
      <c r="Q1" s="8" t="s">
        <v>232</v>
      </c>
      <c r="R1" s="8" t="s">
        <v>239</v>
      </c>
      <c r="S1" s="8" t="s">
        <v>115</v>
      </c>
      <c r="T1" s="8" t="s">
        <v>116</v>
      </c>
      <c r="U1" s="8" t="s">
        <v>117</v>
      </c>
    </row>
    <row r="2" spans="1:21" x14ac:dyDescent="0.25">
      <c r="A2" t="str">
        <f>'SFS-Data'!A2</f>
        <v>Server1</v>
      </c>
      <c r="B2" t="str">
        <f>'SFS-Data'!C2</f>
        <v>10.0.0.1</v>
      </c>
      <c r="C2" t="str">
        <f>'SFS-Data'!B2</f>
        <v>netapp:/share1</v>
      </c>
      <c r="D2" t="str">
        <f>IF(ISNUMBER(SEARCH("10.*.*.*",B2)),"On-Premises","AWS")</f>
        <v>On-Premises</v>
      </c>
      <c r="E2" t="str">
        <f>IF(ISNUMBER(SEARCH("172.*.*.*",C2)),"AWS",IF(ISNUMBER(SEARCH("AWS",C2)),"AWS","On-Premises"))</f>
        <v>On-Premises</v>
      </c>
      <c r="F2" t="str">
        <f>VLOOKUP(A2,'Server-Data'!$A:$E,5,0)</f>
        <v>QA</v>
      </c>
      <c r="G2" s="2">
        <f>VLOOKUP(A2,'Server-Data'!$A:$I,9,0)</f>
        <v>2</v>
      </c>
      <c r="H2" s="2">
        <f>_xlfn.MAXIFS(G:G,C:C,C2)</f>
        <v>2</v>
      </c>
      <c r="I2" s="2" t="str">
        <f>INDEX(Dashboard!$A$2:$B$4,MATCH(H2,Dashboard!$B$2:$B$4,0),1)</f>
        <v>QA</v>
      </c>
      <c r="J2" s="2">
        <f>VLOOKUP(A2,'Server-Data'!$A:$J,10,0)</f>
        <v>1</v>
      </c>
      <c r="K2" s="2">
        <f t="shared" ref="K2:K33" si="0">_xlfn.MAXIFS(J:J,C:C,C2)</f>
        <v>1</v>
      </c>
      <c r="L2" t="str">
        <f t="shared" ref="L2:L33" si="1">IF(ISNUMBER(SEARCH("\\",C2)),"SMB",(IF(ISNUMBER(SEARCH(":/",C2)),"NFS",_xlfn.SWITCH(LEFT(C2,2),"//","Multi","Unknown"))))</f>
        <v>NFS</v>
      </c>
      <c r="M2" t="str">
        <f>VLOOKUP(A2,'Server-Data'!$A:$D,4,0)</f>
        <v>Org1</v>
      </c>
      <c r="N2" t="str">
        <f>_xlfn.SWITCH(L2,"Multi","FSx for ONTAP","NFS","Amazon EFS","SMB","FSx for Windows File Server")</f>
        <v>Amazon EFS</v>
      </c>
      <c r="O2" t="str">
        <f t="shared" ref="O2:O31" si="2">_xlfn.SWITCH(N2,"Amazon EFS","DataSync","Amazon FSx","DataSync","FSx for ONTAP","SnapMirror")</f>
        <v>DataSync</v>
      </c>
      <c r="P2" t="str">
        <f>VLOOKUP(H2,Dashboard!$B:$C,2,0)</f>
        <v>CS-AWS-DEV</v>
      </c>
      <c r="Q2" t="str">
        <f>VLOOKUP(P2,Dashboard!K:L,2,0)</f>
        <v>vpc-DEV0000000000002</v>
      </c>
      <c r="R2" s="2">
        <f t="shared" ref="R2:R33" si="3">IF(OR(H2=3,M2="OrgHR",M2="SAP"),3,2)</f>
        <v>2</v>
      </c>
      <c r="S2" t="str">
        <f>VLOOKUP(Q2,Dashboard!L$2:O$4,2,0)</f>
        <v>subnet-DEV0000000000001</v>
      </c>
      <c r="T2" t="str">
        <f>VLOOKUP(Q2,Dashboard!L$2:P$4,3,0)</f>
        <v>subnet-DEV0000000000002</v>
      </c>
      <c r="U2" t="str">
        <f>IF(R2=3,VLOOKUP(Q2,Dashboard!L$2:Q$4,4,0),"")</f>
        <v/>
      </c>
    </row>
    <row r="3" spans="1:21" x14ac:dyDescent="0.25">
      <c r="A3" t="str">
        <f>'SFS-Data'!A3</f>
        <v>Server2</v>
      </c>
      <c r="B3" t="str">
        <f>'SFS-Data'!C3</f>
        <v>10.0.0.2</v>
      </c>
      <c r="C3" t="str">
        <f>'SFS-Data'!B3</f>
        <v>netapp:/share2</v>
      </c>
      <c r="D3" t="str">
        <f>IF(ISNUMBER(SEARCH("10.*.*.*",B3)),"On-Premises","AWS")</f>
        <v>On-Premises</v>
      </c>
      <c r="E3" t="str">
        <f>IF(ISNUMBER(SEARCH("172.*.*.*",C3)),"AWS",IF(ISNUMBER(SEARCH("AWS",C3)),"AWS","On-Premises"))</f>
        <v>On-Premises</v>
      </c>
      <c r="F3" t="str">
        <f>VLOOKUP(A3,'Server-Data'!$A:$E,5,0)</f>
        <v>DEV</v>
      </c>
      <c r="G3" s="2">
        <f>VLOOKUP(A3,'Server-Data'!$A:$I,9,0)</f>
        <v>1</v>
      </c>
      <c r="H3" s="2">
        <f t="shared" ref="H3:H33" si="4">_xlfn.MAXIFS(G:G,C:C,C3)</f>
        <v>3</v>
      </c>
      <c r="I3" s="2" t="str">
        <f>INDEX(Dashboard!$A$2:$B$4,MATCH(H3,Dashboard!$B$2:$B$4,0),1)</f>
        <v>PROD</v>
      </c>
      <c r="J3" s="2">
        <f>VLOOKUP(A3,'Server-Data'!$A:$J,10,0)</f>
        <v>2</v>
      </c>
      <c r="K3" s="2">
        <f t="shared" si="0"/>
        <v>2</v>
      </c>
      <c r="L3" t="str">
        <f t="shared" si="1"/>
        <v>NFS</v>
      </c>
      <c r="M3" t="str">
        <f>VLOOKUP(A3,'Server-Data'!$A:$D,4,0)</f>
        <v>Org2</v>
      </c>
      <c r="N3" t="str">
        <f t="shared" ref="N3:N66" si="5">_xlfn.SWITCH(L3,"Multi","FSx for ONTAP","NFS","Amazon EFS","SMB","FSx for Windows File Server")</f>
        <v>Amazon EFS</v>
      </c>
      <c r="O3" t="str">
        <f t="shared" si="2"/>
        <v>DataSync</v>
      </c>
      <c r="P3" t="str">
        <f>VLOOKUP(H3,Dashboard!$B:$C,2,0)</f>
        <v>CS-AWS-PROD</v>
      </c>
      <c r="Q3" t="str">
        <f>VLOOKUP(P3,Dashboard!K:L,2,0)</f>
        <v>vpc-PROD000000000003</v>
      </c>
      <c r="R3" s="2">
        <f t="shared" si="3"/>
        <v>3</v>
      </c>
      <c r="S3" t="str">
        <f>VLOOKUP(Q3,Dashboard!L$2:O$4,2,0)</f>
        <v>subnet-PROD000000000001</v>
      </c>
      <c r="T3" t="str">
        <f>VLOOKUP(Q3,Dashboard!L$2:P$4,3,0)</f>
        <v>subnet-PROD000000000002</v>
      </c>
      <c r="U3" t="str">
        <f>IF(R3=3,VLOOKUP(Q3,Dashboard!L$2:Q$4,4,0),"")</f>
        <v>subnet-PROD000000000003</v>
      </c>
    </row>
    <row r="4" spans="1:21" x14ac:dyDescent="0.25">
      <c r="A4" t="str">
        <f>'SFS-Data'!A4</f>
        <v>Server3</v>
      </c>
      <c r="B4" t="str">
        <f>'SFS-Data'!C4</f>
        <v>10.0.0.3</v>
      </c>
      <c r="C4" t="str">
        <f>'SFS-Data'!B4</f>
        <v>netapp:/share3</v>
      </c>
      <c r="D4" t="str">
        <f>IF(ISNUMBER(SEARCH("10.*.*.*",B4)),"On-Premises","AWS")</f>
        <v>On-Premises</v>
      </c>
      <c r="E4" t="str">
        <f>IF(ISNUMBER(SEARCH("172.*.*.*",C4)),"AWS",IF(ISNUMBER(SEARCH("AWS",C4)),"AWS","On-Premises"))</f>
        <v>On-Premises</v>
      </c>
      <c r="F4" t="str">
        <f>VLOOKUP(A4,'Server-Data'!$A:$E,5,0)</f>
        <v>PROD</v>
      </c>
      <c r="G4" s="2">
        <f>VLOOKUP(A4,'Server-Data'!$A:$I,9,0)</f>
        <v>3</v>
      </c>
      <c r="H4" s="2">
        <f t="shared" si="4"/>
        <v>3</v>
      </c>
      <c r="I4" s="2" t="str">
        <f>INDEX(Dashboard!$A$2:$B$4,MATCH(H4,Dashboard!$B$2:$B$4,0),1)</f>
        <v>PROD</v>
      </c>
      <c r="J4" s="2">
        <f>VLOOKUP(A4,'Server-Data'!$A:$J,10,0)</f>
        <v>3</v>
      </c>
      <c r="K4" s="2">
        <f t="shared" si="0"/>
        <v>3</v>
      </c>
      <c r="L4" t="str">
        <f t="shared" si="1"/>
        <v>NFS</v>
      </c>
      <c r="M4" t="str">
        <f>VLOOKUP(A4,'Server-Data'!$A:$D,4,0)</f>
        <v>Org1</v>
      </c>
      <c r="N4" t="str">
        <f t="shared" si="5"/>
        <v>Amazon EFS</v>
      </c>
      <c r="O4" t="str">
        <f t="shared" si="2"/>
        <v>DataSync</v>
      </c>
      <c r="P4" t="str">
        <f>VLOOKUP(H4,Dashboard!$B:$C,2,0)</f>
        <v>CS-AWS-PROD</v>
      </c>
      <c r="Q4" t="str">
        <f>VLOOKUP(P4,Dashboard!K:L,2,0)</f>
        <v>vpc-PROD000000000003</v>
      </c>
      <c r="R4" s="2">
        <f t="shared" si="3"/>
        <v>3</v>
      </c>
      <c r="S4" t="str">
        <f>VLOOKUP(Q4,Dashboard!L$2:O$4,2,0)</f>
        <v>subnet-PROD000000000001</v>
      </c>
      <c r="T4" t="str">
        <f>VLOOKUP(Q4,Dashboard!L$2:P$4,3,0)</f>
        <v>subnet-PROD000000000002</v>
      </c>
      <c r="U4" t="str">
        <f>IF(R4=3,VLOOKUP(Q4,Dashboard!L$2:Q$4,4,0),"")</f>
        <v>subnet-PROD000000000003</v>
      </c>
    </row>
    <row r="5" spans="1:21" x14ac:dyDescent="0.25">
      <c r="A5" t="str">
        <f>'SFS-Data'!A5</f>
        <v>Server4</v>
      </c>
      <c r="B5" t="str">
        <f>'SFS-Data'!C5</f>
        <v>10.0.0.4</v>
      </c>
      <c r="C5" t="str">
        <f>'SFS-Data'!B5</f>
        <v>netapp:/share4</v>
      </c>
      <c r="D5" t="str">
        <f>IF(ISNUMBER(SEARCH("10.*.*.*",B5)),"On-Premises","AWS")</f>
        <v>On-Premises</v>
      </c>
      <c r="E5" t="str">
        <f>IF(ISNUMBER(SEARCH("172.*.*.*",C5)),"AWS",IF(ISNUMBER(SEARCH("AWS",C5)),"AWS","On-Premises"))</f>
        <v>On-Premises</v>
      </c>
      <c r="F5" t="str">
        <f>VLOOKUP(A5,'Server-Data'!$A:$E,5,0)</f>
        <v>QA</v>
      </c>
      <c r="G5" s="2">
        <f>VLOOKUP(A5,'Server-Data'!$A:$I,9,0)</f>
        <v>2</v>
      </c>
      <c r="H5" s="2">
        <f t="shared" si="4"/>
        <v>2</v>
      </c>
      <c r="I5" s="2" t="str">
        <f>INDEX(Dashboard!$A$2:$B$4,MATCH(H5,Dashboard!$B$2:$B$4,0),1)</f>
        <v>QA</v>
      </c>
      <c r="J5" s="2">
        <f>VLOOKUP(A5,'Server-Data'!$A:$J,10,0)</f>
        <v>4</v>
      </c>
      <c r="K5" s="2">
        <f t="shared" si="0"/>
        <v>4</v>
      </c>
      <c r="L5" t="str">
        <f t="shared" si="1"/>
        <v>NFS</v>
      </c>
      <c r="M5" t="str">
        <f>VLOOKUP(A5,'Server-Data'!$A:$D,4,0)</f>
        <v>Org2</v>
      </c>
      <c r="N5" t="str">
        <f t="shared" si="5"/>
        <v>Amazon EFS</v>
      </c>
      <c r="O5" t="str">
        <f t="shared" si="2"/>
        <v>DataSync</v>
      </c>
      <c r="P5" t="str">
        <f>VLOOKUP(H5,Dashboard!$B:$C,2,0)</f>
        <v>CS-AWS-DEV</v>
      </c>
      <c r="Q5" t="str">
        <f>VLOOKUP(P5,Dashboard!K:L,2,0)</f>
        <v>vpc-DEV0000000000002</v>
      </c>
      <c r="R5" s="2">
        <f t="shared" si="3"/>
        <v>2</v>
      </c>
      <c r="S5" t="str">
        <f>VLOOKUP(Q5,Dashboard!L$2:O$4,2,0)</f>
        <v>subnet-DEV0000000000001</v>
      </c>
      <c r="T5" t="str">
        <f>VLOOKUP(Q5,Dashboard!L$2:P$4,3,0)</f>
        <v>subnet-DEV0000000000002</v>
      </c>
      <c r="U5" t="str">
        <f>IF(R5=3,VLOOKUP(Q5,Dashboard!L$2:Q$4,4,0),"")</f>
        <v/>
      </c>
    </row>
    <row r="6" spans="1:21" x14ac:dyDescent="0.25">
      <c r="A6" t="str">
        <f>'SFS-Data'!A6</f>
        <v>Server5</v>
      </c>
      <c r="B6" t="str">
        <f>'SFS-Data'!C6</f>
        <v>10.0.0.5</v>
      </c>
      <c r="C6" t="str">
        <f>'SFS-Data'!B6</f>
        <v>netapp:/share5</v>
      </c>
      <c r="D6" t="str">
        <f>IF(ISNUMBER(SEARCH("10.*.*.*",B6)),"On-Premises","AWS")</f>
        <v>On-Premises</v>
      </c>
      <c r="E6" t="str">
        <f>IF(ISNUMBER(SEARCH("172.*.*.*",C6)),"AWS",IF(ISNUMBER(SEARCH("AWS",C6)),"AWS","On-Premises"))</f>
        <v>On-Premises</v>
      </c>
      <c r="F6" t="str">
        <f>VLOOKUP(A6,'Server-Data'!$A:$E,5,0)</f>
        <v>DEV</v>
      </c>
      <c r="G6" s="2">
        <f>VLOOKUP(A6,'Server-Data'!$A:$I,9,0)</f>
        <v>1</v>
      </c>
      <c r="H6" s="2">
        <f t="shared" si="4"/>
        <v>3</v>
      </c>
      <c r="I6" s="2" t="str">
        <f>INDEX(Dashboard!$A$2:$B$4,MATCH(H6,Dashboard!$B$2:$B$4,0),1)</f>
        <v>PROD</v>
      </c>
      <c r="J6" s="2">
        <f>VLOOKUP(A6,'Server-Data'!$A:$J,10,0)</f>
        <v>5</v>
      </c>
      <c r="K6" s="2">
        <f t="shared" si="0"/>
        <v>5</v>
      </c>
      <c r="L6" t="str">
        <f t="shared" si="1"/>
        <v>NFS</v>
      </c>
      <c r="M6" t="str">
        <f>VLOOKUP(A6,'Server-Data'!$A:$D,4,0)</f>
        <v>Org1</v>
      </c>
      <c r="N6" t="str">
        <f t="shared" si="5"/>
        <v>Amazon EFS</v>
      </c>
      <c r="O6" t="str">
        <f t="shared" si="2"/>
        <v>DataSync</v>
      </c>
      <c r="P6" t="str">
        <f>VLOOKUP(H6,Dashboard!$B:$C,2,0)</f>
        <v>CS-AWS-PROD</v>
      </c>
      <c r="Q6" t="str">
        <f>VLOOKUP(P6,Dashboard!K:L,2,0)</f>
        <v>vpc-PROD000000000003</v>
      </c>
      <c r="R6" s="2">
        <f t="shared" si="3"/>
        <v>3</v>
      </c>
      <c r="S6" t="str">
        <f>VLOOKUP(Q6,Dashboard!L$2:O$4,2,0)</f>
        <v>subnet-PROD000000000001</v>
      </c>
      <c r="T6" t="str">
        <f>VLOOKUP(Q6,Dashboard!L$2:P$4,3,0)</f>
        <v>subnet-PROD000000000002</v>
      </c>
      <c r="U6" t="str">
        <f>IF(R6=3,VLOOKUP(Q6,Dashboard!L$2:Q$4,4,0),"")</f>
        <v>subnet-PROD000000000003</v>
      </c>
    </row>
    <row r="7" spans="1:21" x14ac:dyDescent="0.25">
      <c r="A7" t="str">
        <f>'SFS-Data'!A7</f>
        <v>Server6</v>
      </c>
      <c r="B7" t="str">
        <f>'SFS-Data'!C7</f>
        <v>10.0.0.6</v>
      </c>
      <c r="C7" t="str">
        <f>'SFS-Data'!B7</f>
        <v>netapp:/share6</v>
      </c>
      <c r="D7" t="str">
        <f>IF(ISNUMBER(SEARCH("10.*.*.*",B7)),"On-Premises","AWS")</f>
        <v>On-Premises</v>
      </c>
      <c r="E7" t="str">
        <f>IF(ISNUMBER(SEARCH("172.*.*.*",C7)),"AWS",IF(ISNUMBER(SEARCH("AWS",C7)),"AWS","On-Premises"))</f>
        <v>On-Premises</v>
      </c>
      <c r="F7" t="str">
        <f>VLOOKUP(A7,'Server-Data'!$A:$E,5,0)</f>
        <v>PROD</v>
      </c>
      <c r="G7" s="2">
        <f>VLOOKUP(A7,'Server-Data'!$A:$I,9,0)</f>
        <v>3</v>
      </c>
      <c r="H7" s="2">
        <f t="shared" si="4"/>
        <v>3</v>
      </c>
      <c r="I7" s="2" t="str">
        <f>INDEX(Dashboard!$A$2:$B$4,MATCH(H7,Dashboard!$B$2:$B$4,0),1)</f>
        <v>PROD</v>
      </c>
      <c r="J7" s="2">
        <f>VLOOKUP(A7,'Server-Data'!$A:$J,10,0)</f>
        <v>1</v>
      </c>
      <c r="K7" s="2">
        <f t="shared" si="0"/>
        <v>1</v>
      </c>
      <c r="L7" t="str">
        <f t="shared" si="1"/>
        <v>NFS</v>
      </c>
      <c r="M7" t="str">
        <f>VLOOKUP(A7,'Server-Data'!$A:$D,4,0)</f>
        <v>Org2</v>
      </c>
      <c r="N7" t="str">
        <f t="shared" si="5"/>
        <v>Amazon EFS</v>
      </c>
      <c r="O7" t="str">
        <f t="shared" si="2"/>
        <v>DataSync</v>
      </c>
      <c r="P7" t="str">
        <f>VLOOKUP(H7,Dashboard!$B:$C,2,0)</f>
        <v>CS-AWS-PROD</v>
      </c>
      <c r="Q7" t="str">
        <f>VLOOKUP(P7,Dashboard!K:L,2,0)</f>
        <v>vpc-PROD000000000003</v>
      </c>
      <c r="R7" s="2">
        <f t="shared" si="3"/>
        <v>3</v>
      </c>
      <c r="S7" t="str">
        <f>VLOOKUP(Q7,Dashboard!L$2:O$4,2,0)</f>
        <v>subnet-PROD000000000001</v>
      </c>
      <c r="T7" t="str">
        <f>VLOOKUP(Q7,Dashboard!L$2:P$4,3,0)</f>
        <v>subnet-PROD000000000002</v>
      </c>
      <c r="U7" t="str">
        <f>IF(R7=3,VLOOKUP(Q7,Dashboard!L$2:Q$4,4,0),"")</f>
        <v>subnet-PROD000000000003</v>
      </c>
    </row>
    <row r="8" spans="1:21" x14ac:dyDescent="0.25">
      <c r="A8" t="str">
        <f>'SFS-Data'!A8</f>
        <v>Server7</v>
      </c>
      <c r="B8" t="str">
        <f>'SFS-Data'!C8</f>
        <v>10.0.0.7</v>
      </c>
      <c r="C8" t="str">
        <f>'SFS-Data'!B8</f>
        <v>netapp:/share7</v>
      </c>
      <c r="D8" t="str">
        <f>IF(ISNUMBER(SEARCH("10.*.*.*",B8)),"On-Premises","AWS")</f>
        <v>On-Premises</v>
      </c>
      <c r="E8" t="str">
        <f>IF(ISNUMBER(SEARCH("172.*.*.*",C8)),"AWS",IF(ISNUMBER(SEARCH("AWS",C8)),"AWS","On-Premises"))</f>
        <v>On-Premises</v>
      </c>
      <c r="F8" t="str">
        <f>VLOOKUP(A8,'Server-Data'!$A:$E,5,0)</f>
        <v>QA</v>
      </c>
      <c r="G8" s="2">
        <f>VLOOKUP(A8,'Server-Data'!$A:$I,9,0)</f>
        <v>2</v>
      </c>
      <c r="H8" s="2">
        <f t="shared" si="4"/>
        <v>2</v>
      </c>
      <c r="I8" s="2" t="str">
        <f>INDEX(Dashboard!$A$2:$B$4,MATCH(H8,Dashboard!$B$2:$B$4,0),1)</f>
        <v>QA</v>
      </c>
      <c r="J8" s="2">
        <f>VLOOKUP(A8,'Server-Data'!$A:$J,10,0)</f>
        <v>2</v>
      </c>
      <c r="K8" s="2">
        <f t="shared" si="0"/>
        <v>2</v>
      </c>
      <c r="L8" t="str">
        <f t="shared" si="1"/>
        <v>NFS</v>
      </c>
      <c r="M8" t="str">
        <f>VLOOKUP(A8,'Server-Data'!$A:$D,4,0)</f>
        <v>Org1</v>
      </c>
      <c r="N8" t="str">
        <f t="shared" si="5"/>
        <v>Amazon EFS</v>
      </c>
      <c r="O8" t="str">
        <f t="shared" si="2"/>
        <v>DataSync</v>
      </c>
      <c r="P8" t="str">
        <f>VLOOKUP(H8,Dashboard!$B:$C,2,0)</f>
        <v>CS-AWS-DEV</v>
      </c>
      <c r="Q8" t="str">
        <f>VLOOKUP(P8,Dashboard!K:L,2,0)</f>
        <v>vpc-DEV0000000000002</v>
      </c>
      <c r="R8" s="2">
        <f t="shared" si="3"/>
        <v>2</v>
      </c>
      <c r="S8" t="str">
        <f>VLOOKUP(Q8,Dashboard!L$2:O$4,2,0)</f>
        <v>subnet-DEV0000000000001</v>
      </c>
      <c r="T8" t="str">
        <f>VLOOKUP(Q8,Dashboard!L$2:P$4,3,0)</f>
        <v>subnet-DEV0000000000002</v>
      </c>
      <c r="U8" t="str">
        <f>IF(R8=3,VLOOKUP(Q8,Dashboard!L$2:Q$4,4,0),"")</f>
        <v/>
      </c>
    </row>
    <row r="9" spans="1:21" x14ac:dyDescent="0.25">
      <c r="A9" t="str">
        <f>'SFS-Data'!A9</f>
        <v>Server8</v>
      </c>
      <c r="B9" t="str">
        <f>'SFS-Data'!C9</f>
        <v>10.0.0.8</v>
      </c>
      <c r="C9" t="str">
        <f>'SFS-Data'!B9</f>
        <v>netapp:/share8</v>
      </c>
      <c r="D9" t="str">
        <f>IF(ISNUMBER(SEARCH("10.*.*.*",B9)),"On-Premises","AWS")</f>
        <v>On-Premises</v>
      </c>
      <c r="E9" t="str">
        <f>IF(ISNUMBER(SEARCH("172.*.*.*",C9)),"AWS",IF(ISNUMBER(SEARCH("AWS",C9)),"AWS","On-Premises"))</f>
        <v>On-Premises</v>
      </c>
      <c r="F9" t="str">
        <f>VLOOKUP(A9,'Server-Data'!$A:$E,5,0)</f>
        <v>DEV</v>
      </c>
      <c r="G9" s="2">
        <f>VLOOKUP(A9,'Server-Data'!$A:$I,9,0)</f>
        <v>1</v>
      </c>
      <c r="H9" s="2">
        <f t="shared" si="4"/>
        <v>2</v>
      </c>
      <c r="I9" s="2" t="str">
        <f>INDEX(Dashboard!$A$2:$B$4,MATCH(H9,Dashboard!$B$2:$B$4,0),1)</f>
        <v>QA</v>
      </c>
      <c r="J9" s="2">
        <f>VLOOKUP(A9,'Server-Data'!$A:$J,10,0)</f>
        <v>3</v>
      </c>
      <c r="K9" s="2">
        <f t="shared" si="0"/>
        <v>3</v>
      </c>
      <c r="L9" t="str">
        <f t="shared" si="1"/>
        <v>NFS</v>
      </c>
      <c r="M9" t="str">
        <f>VLOOKUP(A9,'Server-Data'!$A:$D,4,0)</f>
        <v>Org2</v>
      </c>
      <c r="N9" t="str">
        <f t="shared" si="5"/>
        <v>Amazon EFS</v>
      </c>
      <c r="O9" t="str">
        <f t="shared" si="2"/>
        <v>DataSync</v>
      </c>
      <c r="P9" t="str">
        <f>VLOOKUP(H9,Dashboard!$B:$C,2,0)</f>
        <v>CS-AWS-DEV</v>
      </c>
      <c r="Q9" t="str">
        <f>VLOOKUP(P9,Dashboard!K:L,2,0)</f>
        <v>vpc-DEV0000000000002</v>
      </c>
      <c r="R9" s="2">
        <f t="shared" si="3"/>
        <v>2</v>
      </c>
      <c r="S9" t="str">
        <f>VLOOKUP(Q9,Dashboard!L$2:O$4,2,0)</f>
        <v>subnet-DEV0000000000001</v>
      </c>
      <c r="T9" t="str">
        <f>VLOOKUP(Q9,Dashboard!L$2:P$4,3,0)</f>
        <v>subnet-DEV0000000000002</v>
      </c>
      <c r="U9" t="str">
        <f>IF(R9=3,VLOOKUP(Q9,Dashboard!L$2:Q$4,4,0),"")</f>
        <v/>
      </c>
    </row>
    <row r="10" spans="1:21" x14ac:dyDescent="0.25">
      <c r="A10" t="str">
        <f>'SFS-Data'!A10</f>
        <v>Server9</v>
      </c>
      <c r="B10" t="str">
        <f>'SFS-Data'!C10</f>
        <v>10.0.0.9</v>
      </c>
      <c r="C10" t="str">
        <f>'SFS-Data'!B10</f>
        <v>netapp:/share9</v>
      </c>
      <c r="D10" t="str">
        <f>IF(ISNUMBER(SEARCH("10.*.*.*",B10)),"On-Premises","AWS")</f>
        <v>On-Premises</v>
      </c>
      <c r="E10" t="str">
        <f>IF(ISNUMBER(SEARCH("172.*.*.*",C10)),"AWS",IF(ISNUMBER(SEARCH("AWS",C10)),"AWS","On-Premises"))</f>
        <v>On-Premises</v>
      </c>
      <c r="F10" t="str">
        <f>VLOOKUP(A10,'Server-Data'!$A:$E,5,0)</f>
        <v>PROD</v>
      </c>
      <c r="G10" s="2">
        <f>VLOOKUP(A10,'Server-Data'!$A:$I,9,0)</f>
        <v>3</v>
      </c>
      <c r="H10" s="2">
        <f t="shared" si="4"/>
        <v>3</v>
      </c>
      <c r="I10" s="2" t="str">
        <f>INDEX(Dashboard!$A$2:$B$4,MATCH(H10,Dashboard!$B$2:$B$4,0),1)</f>
        <v>PROD</v>
      </c>
      <c r="J10" s="2">
        <f>VLOOKUP(A10,'Server-Data'!$A:$J,10,0)</f>
        <v>4</v>
      </c>
      <c r="K10" s="2">
        <f t="shared" si="0"/>
        <v>4</v>
      </c>
      <c r="L10" t="str">
        <f t="shared" si="1"/>
        <v>NFS</v>
      </c>
      <c r="M10" t="str">
        <f>VLOOKUP(A10,'Server-Data'!$A:$D,4,0)</f>
        <v>Org1</v>
      </c>
      <c r="N10" t="str">
        <f t="shared" si="5"/>
        <v>Amazon EFS</v>
      </c>
      <c r="O10" t="str">
        <f t="shared" si="2"/>
        <v>DataSync</v>
      </c>
      <c r="P10" t="str">
        <f>VLOOKUP(H10,Dashboard!$B:$C,2,0)</f>
        <v>CS-AWS-PROD</v>
      </c>
      <c r="Q10" t="str">
        <f>VLOOKUP(P10,Dashboard!K:L,2,0)</f>
        <v>vpc-PROD000000000003</v>
      </c>
      <c r="R10" s="2">
        <f t="shared" si="3"/>
        <v>3</v>
      </c>
      <c r="S10" t="str">
        <f>VLOOKUP(Q10,Dashboard!L$2:O$4,2,0)</f>
        <v>subnet-PROD000000000001</v>
      </c>
      <c r="T10" t="str">
        <f>VLOOKUP(Q10,Dashboard!L$2:P$4,3,0)</f>
        <v>subnet-PROD000000000002</v>
      </c>
      <c r="U10" t="str">
        <f>IF(R10=3,VLOOKUP(Q10,Dashboard!L$2:Q$4,4,0),"")</f>
        <v>subnet-PROD000000000003</v>
      </c>
    </row>
    <row r="11" spans="1:21" x14ac:dyDescent="0.25">
      <c r="A11" t="str">
        <f>'SFS-Data'!A11</f>
        <v>Server10</v>
      </c>
      <c r="B11" t="str">
        <f>'SFS-Data'!C11</f>
        <v>10.0.0.10</v>
      </c>
      <c r="C11" t="str">
        <f>'SFS-Data'!B11</f>
        <v>netapp:/share10</v>
      </c>
      <c r="D11" t="str">
        <f>IF(ISNUMBER(SEARCH("10.*.*.*",B11)),"On-Premises","AWS")</f>
        <v>On-Premises</v>
      </c>
      <c r="E11" t="str">
        <f>IF(ISNUMBER(SEARCH("172.*.*.*",C11)),"AWS",IF(ISNUMBER(SEARCH("AWS",C11)),"AWS","On-Premises"))</f>
        <v>On-Premises</v>
      </c>
      <c r="F11" t="str">
        <f>VLOOKUP(A11,'Server-Data'!$A:$E,5,0)</f>
        <v>QA</v>
      </c>
      <c r="G11" s="2">
        <f>VLOOKUP(A11,'Server-Data'!$A:$I,9,0)</f>
        <v>2</v>
      </c>
      <c r="H11" s="2">
        <f t="shared" si="4"/>
        <v>2</v>
      </c>
      <c r="I11" s="2" t="str">
        <f>INDEX(Dashboard!$A$2:$B$4,MATCH(H11,Dashboard!$B$2:$B$4,0),1)</f>
        <v>QA</v>
      </c>
      <c r="J11" s="2">
        <f>VLOOKUP(A11,'Server-Data'!$A:$J,10,0)</f>
        <v>5</v>
      </c>
      <c r="K11" s="2">
        <f t="shared" si="0"/>
        <v>5</v>
      </c>
      <c r="L11" t="str">
        <f t="shared" si="1"/>
        <v>NFS</v>
      </c>
      <c r="M11" t="str">
        <f>VLOOKUP(A11,'Server-Data'!$A:$D,4,0)</f>
        <v>Org2</v>
      </c>
      <c r="N11" t="str">
        <f t="shared" si="5"/>
        <v>Amazon EFS</v>
      </c>
      <c r="O11" t="str">
        <f t="shared" si="2"/>
        <v>DataSync</v>
      </c>
      <c r="P11" t="str">
        <f>VLOOKUP(H11,Dashboard!$B:$C,2,0)</f>
        <v>CS-AWS-DEV</v>
      </c>
      <c r="Q11" t="str">
        <f>VLOOKUP(P11,Dashboard!K:L,2,0)</f>
        <v>vpc-DEV0000000000002</v>
      </c>
      <c r="R11" s="2">
        <f t="shared" si="3"/>
        <v>2</v>
      </c>
      <c r="S11" t="str">
        <f>VLOOKUP(Q11,Dashboard!L$2:O$4,2,0)</f>
        <v>subnet-DEV0000000000001</v>
      </c>
      <c r="T11" t="str">
        <f>VLOOKUP(Q11,Dashboard!L$2:P$4,3,0)</f>
        <v>subnet-DEV0000000000002</v>
      </c>
      <c r="U11" t="str">
        <f>IF(R11=3,VLOOKUP(Q11,Dashboard!L$2:Q$4,4,0),"")</f>
        <v/>
      </c>
    </row>
    <row r="12" spans="1:21" x14ac:dyDescent="0.25">
      <c r="A12" t="str">
        <f>'SFS-Data'!A12</f>
        <v>Server11</v>
      </c>
      <c r="B12" t="str">
        <f>'SFS-Data'!C12</f>
        <v>10.0.0.11</v>
      </c>
      <c r="C12" t="str">
        <f>'SFS-Data'!B12</f>
        <v>netapp:/share1</v>
      </c>
      <c r="D12" t="str">
        <f>IF(ISNUMBER(SEARCH("10.*.*.*",B12)),"On-Premises","AWS")</f>
        <v>On-Premises</v>
      </c>
      <c r="E12" t="str">
        <f>IF(ISNUMBER(SEARCH("172.*.*.*",C12)),"AWS",IF(ISNUMBER(SEARCH("AWS",C12)),"AWS","On-Premises"))</f>
        <v>On-Premises</v>
      </c>
      <c r="F12" t="str">
        <f>VLOOKUP(A12,'Server-Data'!$A:$E,5,0)</f>
        <v>DEV</v>
      </c>
      <c r="G12" s="2">
        <f>VLOOKUP(A12,'Server-Data'!$A:$I,9,0)</f>
        <v>1</v>
      </c>
      <c r="H12" s="2">
        <f t="shared" si="4"/>
        <v>2</v>
      </c>
      <c r="I12" s="2" t="str">
        <f>INDEX(Dashboard!$A$2:$B$4,MATCH(H12,Dashboard!$B$2:$B$4,0),1)</f>
        <v>QA</v>
      </c>
      <c r="J12" s="2">
        <f>VLOOKUP(A12,'Server-Data'!$A:$J,10,0)</f>
        <v>1</v>
      </c>
      <c r="K12" s="2">
        <f t="shared" si="0"/>
        <v>1</v>
      </c>
      <c r="L12" t="str">
        <f t="shared" si="1"/>
        <v>NFS</v>
      </c>
      <c r="M12" t="str">
        <f>VLOOKUP(A12,'Server-Data'!$A:$D,4,0)</f>
        <v>Org1</v>
      </c>
      <c r="N12" t="str">
        <f t="shared" si="5"/>
        <v>Amazon EFS</v>
      </c>
      <c r="O12" t="str">
        <f t="shared" si="2"/>
        <v>DataSync</v>
      </c>
      <c r="P12" t="str">
        <f>VLOOKUP(H12,Dashboard!$B:$C,2,0)</f>
        <v>CS-AWS-DEV</v>
      </c>
      <c r="Q12" t="str">
        <f>VLOOKUP(P12,Dashboard!K:L,2,0)</f>
        <v>vpc-DEV0000000000002</v>
      </c>
      <c r="R12" s="2">
        <f t="shared" si="3"/>
        <v>2</v>
      </c>
      <c r="S12" t="str">
        <f>VLOOKUP(Q12,Dashboard!L$2:O$4,2,0)</f>
        <v>subnet-DEV0000000000001</v>
      </c>
      <c r="T12" t="str">
        <f>VLOOKUP(Q12,Dashboard!L$2:P$4,3,0)</f>
        <v>subnet-DEV0000000000002</v>
      </c>
      <c r="U12" t="str">
        <f>IF(R12=3,VLOOKUP(Q12,Dashboard!L$2:Q$4,4,0),"")</f>
        <v/>
      </c>
    </row>
    <row r="13" spans="1:21" x14ac:dyDescent="0.25">
      <c r="A13" t="str">
        <f>'SFS-Data'!A13</f>
        <v>Server12</v>
      </c>
      <c r="B13" t="str">
        <f>'SFS-Data'!C13</f>
        <v>10.0.0.12</v>
      </c>
      <c r="C13" t="str">
        <f>'SFS-Data'!B13</f>
        <v>netapp:/share2</v>
      </c>
      <c r="D13" t="str">
        <f>IF(ISNUMBER(SEARCH("10.*.*.*",B13)),"On-Premises","AWS")</f>
        <v>On-Premises</v>
      </c>
      <c r="E13" t="str">
        <f>IF(ISNUMBER(SEARCH("172.*.*.*",C13)),"AWS",IF(ISNUMBER(SEARCH("AWS",C13)),"AWS","On-Premises"))</f>
        <v>On-Premises</v>
      </c>
      <c r="F13" t="str">
        <f>VLOOKUP(A13,'Server-Data'!$A:$E,5,0)</f>
        <v>PROD</v>
      </c>
      <c r="G13" s="2">
        <f>VLOOKUP(A13,'Server-Data'!$A:$I,9,0)</f>
        <v>3</v>
      </c>
      <c r="H13" s="2">
        <f t="shared" si="4"/>
        <v>3</v>
      </c>
      <c r="I13" s="2" t="str">
        <f>INDEX(Dashboard!$A$2:$B$4,MATCH(H13,Dashboard!$B$2:$B$4,0),1)</f>
        <v>PROD</v>
      </c>
      <c r="J13" s="2">
        <f>VLOOKUP(A13,'Server-Data'!$A:$J,10,0)</f>
        <v>2</v>
      </c>
      <c r="K13" s="2">
        <f t="shared" si="0"/>
        <v>2</v>
      </c>
      <c r="L13" t="str">
        <f t="shared" si="1"/>
        <v>NFS</v>
      </c>
      <c r="M13" t="str">
        <f>VLOOKUP(A13,'Server-Data'!$A:$D,4,0)</f>
        <v>Org2</v>
      </c>
      <c r="N13" t="str">
        <f t="shared" si="5"/>
        <v>Amazon EFS</v>
      </c>
      <c r="O13" t="str">
        <f t="shared" si="2"/>
        <v>DataSync</v>
      </c>
      <c r="P13" t="str">
        <f>VLOOKUP(H13,Dashboard!$B:$C,2,0)</f>
        <v>CS-AWS-PROD</v>
      </c>
      <c r="Q13" t="str">
        <f>VLOOKUP(P13,Dashboard!K:L,2,0)</f>
        <v>vpc-PROD000000000003</v>
      </c>
      <c r="R13" s="2">
        <f t="shared" si="3"/>
        <v>3</v>
      </c>
      <c r="S13" t="str">
        <f>VLOOKUP(Q13,Dashboard!L$2:O$4,2,0)</f>
        <v>subnet-PROD000000000001</v>
      </c>
      <c r="T13" t="str">
        <f>VLOOKUP(Q13,Dashboard!L$2:P$4,3,0)</f>
        <v>subnet-PROD000000000002</v>
      </c>
      <c r="U13" t="str">
        <f>IF(R13=3,VLOOKUP(Q13,Dashboard!L$2:Q$4,4,0),"")</f>
        <v>subnet-PROD000000000003</v>
      </c>
    </row>
    <row r="14" spans="1:21" x14ac:dyDescent="0.25">
      <c r="A14" t="str">
        <f>'SFS-Data'!A14</f>
        <v>Server13</v>
      </c>
      <c r="B14" t="str">
        <f>'SFS-Data'!C14</f>
        <v>10.0.0.13</v>
      </c>
      <c r="C14" t="str">
        <f>'SFS-Data'!B14</f>
        <v>netapp:/share3</v>
      </c>
      <c r="D14" t="str">
        <f>IF(ISNUMBER(SEARCH("10.*.*.*",B14)),"On-Premises","AWS")</f>
        <v>On-Premises</v>
      </c>
      <c r="E14" t="str">
        <f>IF(ISNUMBER(SEARCH("172.*.*.*",C14)),"AWS",IF(ISNUMBER(SEARCH("AWS",C14)),"AWS","On-Premises"))</f>
        <v>On-Premises</v>
      </c>
      <c r="F14" t="str">
        <f>VLOOKUP(A14,'Server-Data'!$A:$E,5,0)</f>
        <v>QA</v>
      </c>
      <c r="G14" s="2">
        <f>VLOOKUP(A14,'Server-Data'!$A:$I,9,0)</f>
        <v>2</v>
      </c>
      <c r="H14" s="2">
        <f t="shared" si="4"/>
        <v>3</v>
      </c>
      <c r="I14" s="2" t="str">
        <f>INDEX(Dashboard!$A$2:$B$4,MATCH(H14,Dashboard!$B$2:$B$4,0),1)</f>
        <v>PROD</v>
      </c>
      <c r="J14" s="2">
        <f>VLOOKUP(A14,'Server-Data'!$A:$J,10,0)</f>
        <v>3</v>
      </c>
      <c r="K14" s="2">
        <f t="shared" si="0"/>
        <v>3</v>
      </c>
      <c r="L14" t="str">
        <f t="shared" si="1"/>
        <v>NFS</v>
      </c>
      <c r="M14" t="str">
        <f>VLOOKUP(A14,'Server-Data'!$A:$D,4,0)</f>
        <v>Org1</v>
      </c>
      <c r="N14" t="str">
        <f t="shared" si="5"/>
        <v>Amazon EFS</v>
      </c>
      <c r="O14" t="str">
        <f t="shared" si="2"/>
        <v>DataSync</v>
      </c>
      <c r="P14" t="str">
        <f>VLOOKUP(H14,Dashboard!$B:$C,2,0)</f>
        <v>CS-AWS-PROD</v>
      </c>
      <c r="Q14" t="str">
        <f>VLOOKUP(P14,Dashboard!K:L,2,0)</f>
        <v>vpc-PROD000000000003</v>
      </c>
      <c r="R14" s="2">
        <f t="shared" si="3"/>
        <v>3</v>
      </c>
      <c r="S14" t="str">
        <f>VLOOKUP(Q14,Dashboard!L$2:O$4,2,0)</f>
        <v>subnet-PROD000000000001</v>
      </c>
      <c r="T14" t="str">
        <f>VLOOKUP(Q14,Dashboard!L$2:P$4,3,0)</f>
        <v>subnet-PROD000000000002</v>
      </c>
      <c r="U14" t="str">
        <f>IF(R14=3,VLOOKUP(Q14,Dashboard!L$2:Q$4,4,0),"")</f>
        <v>subnet-PROD000000000003</v>
      </c>
    </row>
    <row r="15" spans="1:21" x14ac:dyDescent="0.25">
      <c r="A15" t="str">
        <f>'SFS-Data'!A15</f>
        <v>Server14</v>
      </c>
      <c r="B15" t="str">
        <f>'SFS-Data'!C15</f>
        <v>10.0.0.14</v>
      </c>
      <c r="C15" t="str">
        <f>'SFS-Data'!B15</f>
        <v>netapp:/share4</v>
      </c>
      <c r="D15" t="str">
        <f>IF(ISNUMBER(SEARCH("10.*.*.*",B15)),"On-Premises","AWS")</f>
        <v>On-Premises</v>
      </c>
      <c r="E15" t="str">
        <f>IF(ISNUMBER(SEARCH("172.*.*.*",C15)),"AWS",IF(ISNUMBER(SEARCH("AWS",C15)),"AWS","On-Premises"))</f>
        <v>On-Premises</v>
      </c>
      <c r="F15" t="str">
        <f>VLOOKUP(A15,'Server-Data'!$A:$E,5,0)</f>
        <v>DEV</v>
      </c>
      <c r="G15" s="2">
        <f>VLOOKUP(A15,'Server-Data'!$A:$I,9,0)</f>
        <v>1</v>
      </c>
      <c r="H15" s="2">
        <f t="shared" si="4"/>
        <v>2</v>
      </c>
      <c r="I15" s="2" t="str">
        <f>INDEX(Dashboard!$A$2:$B$4,MATCH(H15,Dashboard!$B$2:$B$4,0),1)</f>
        <v>QA</v>
      </c>
      <c r="J15" s="2">
        <f>VLOOKUP(A15,'Server-Data'!$A:$J,10,0)</f>
        <v>4</v>
      </c>
      <c r="K15" s="2">
        <f t="shared" si="0"/>
        <v>4</v>
      </c>
      <c r="L15" t="str">
        <f t="shared" si="1"/>
        <v>NFS</v>
      </c>
      <c r="M15" t="str">
        <f>VLOOKUP(A15,'Server-Data'!$A:$D,4,0)</f>
        <v>Org2</v>
      </c>
      <c r="N15" t="str">
        <f t="shared" si="5"/>
        <v>Amazon EFS</v>
      </c>
      <c r="O15" t="str">
        <f t="shared" si="2"/>
        <v>DataSync</v>
      </c>
      <c r="P15" t="str">
        <f>VLOOKUP(H15,Dashboard!$B:$C,2,0)</f>
        <v>CS-AWS-DEV</v>
      </c>
      <c r="Q15" t="str">
        <f>VLOOKUP(P15,Dashboard!K:L,2,0)</f>
        <v>vpc-DEV0000000000002</v>
      </c>
      <c r="R15" s="2">
        <f t="shared" si="3"/>
        <v>2</v>
      </c>
      <c r="S15" t="str">
        <f>VLOOKUP(Q15,Dashboard!L$2:O$4,2,0)</f>
        <v>subnet-DEV0000000000001</v>
      </c>
      <c r="T15" t="str">
        <f>VLOOKUP(Q15,Dashboard!L$2:P$4,3,0)</f>
        <v>subnet-DEV0000000000002</v>
      </c>
      <c r="U15" t="str">
        <f>IF(R15=3,VLOOKUP(Q15,Dashboard!L$2:Q$4,4,0),"")</f>
        <v/>
      </c>
    </row>
    <row r="16" spans="1:21" x14ac:dyDescent="0.25">
      <c r="A16" t="str">
        <f>'SFS-Data'!A16</f>
        <v>Server15</v>
      </c>
      <c r="B16" t="str">
        <f>'SFS-Data'!C16</f>
        <v>10.0.0.15</v>
      </c>
      <c r="C16" t="str">
        <f>'SFS-Data'!B16</f>
        <v>netapp:/share15</v>
      </c>
      <c r="D16" t="str">
        <f>IF(ISNUMBER(SEARCH("10.*.*.*",B16)),"On-Premises","AWS")</f>
        <v>On-Premises</v>
      </c>
      <c r="E16" t="str">
        <f>IF(ISNUMBER(SEARCH("172.*.*.*",C16)),"AWS",IF(ISNUMBER(SEARCH("AWS",C16)),"AWS","On-Premises"))</f>
        <v>On-Premises</v>
      </c>
      <c r="F16" t="str">
        <f>VLOOKUP(A16,'Server-Data'!$A:$E,5,0)</f>
        <v>PROD</v>
      </c>
      <c r="G16" s="2">
        <f>VLOOKUP(A16,'Server-Data'!$A:$I,9,0)</f>
        <v>3</v>
      </c>
      <c r="H16" s="2">
        <f t="shared" si="4"/>
        <v>3</v>
      </c>
      <c r="I16" s="2" t="str">
        <f>INDEX(Dashboard!$A$2:$B$4,MATCH(H16,Dashboard!$B$2:$B$4,0),1)</f>
        <v>PROD</v>
      </c>
      <c r="J16" s="2">
        <f>VLOOKUP(A16,'Server-Data'!$A:$J,10,0)</f>
        <v>5</v>
      </c>
      <c r="K16" s="2">
        <f t="shared" si="0"/>
        <v>5</v>
      </c>
      <c r="L16" t="str">
        <f t="shared" si="1"/>
        <v>NFS</v>
      </c>
      <c r="M16" t="str">
        <f>VLOOKUP(A16,'Server-Data'!$A:$D,4,0)</f>
        <v>Org1</v>
      </c>
      <c r="N16" t="str">
        <f t="shared" si="5"/>
        <v>Amazon EFS</v>
      </c>
      <c r="O16" t="str">
        <f t="shared" si="2"/>
        <v>DataSync</v>
      </c>
      <c r="P16" t="str">
        <f>VLOOKUP(H16,Dashboard!$B:$C,2,0)</f>
        <v>CS-AWS-PROD</v>
      </c>
      <c r="Q16" t="str">
        <f>VLOOKUP(P16,Dashboard!K:L,2,0)</f>
        <v>vpc-PROD000000000003</v>
      </c>
      <c r="R16" s="2">
        <f t="shared" si="3"/>
        <v>3</v>
      </c>
      <c r="S16" t="str">
        <f>VLOOKUP(Q16,Dashboard!L$2:O$4,2,0)</f>
        <v>subnet-PROD000000000001</v>
      </c>
      <c r="T16" t="str">
        <f>VLOOKUP(Q16,Dashboard!L$2:P$4,3,0)</f>
        <v>subnet-PROD000000000002</v>
      </c>
      <c r="U16" t="str">
        <f>IF(R16=3,VLOOKUP(Q16,Dashboard!L$2:Q$4,4,0),"")</f>
        <v>subnet-PROD000000000003</v>
      </c>
    </row>
    <row r="17" spans="1:21" x14ac:dyDescent="0.25">
      <c r="A17" t="str">
        <f>'SFS-Data'!A17</f>
        <v>Server16</v>
      </c>
      <c r="B17" t="str">
        <f>'SFS-Data'!C17</f>
        <v>10.0.0.16</v>
      </c>
      <c r="C17" t="str">
        <f>'SFS-Data'!B17</f>
        <v>netapp:/share16</v>
      </c>
      <c r="D17" t="str">
        <f>IF(ISNUMBER(SEARCH("10.*.*.*",B17)),"On-Premises","AWS")</f>
        <v>On-Premises</v>
      </c>
      <c r="E17" t="str">
        <f>IF(ISNUMBER(SEARCH("172.*.*.*",C17)),"AWS",IF(ISNUMBER(SEARCH("AWS",C17)),"AWS","On-Premises"))</f>
        <v>On-Premises</v>
      </c>
      <c r="F17" t="str">
        <f>VLOOKUP(A17,'Server-Data'!$A:$E,5,0)</f>
        <v>QA</v>
      </c>
      <c r="G17" s="2">
        <f>VLOOKUP(A17,'Server-Data'!$A:$I,9,0)</f>
        <v>2</v>
      </c>
      <c r="H17" s="2">
        <f t="shared" si="4"/>
        <v>2</v>
      </c>
      <c r="I17" s="2" t="str">
        <f>INDEX(Dashboard!$A$2:$B$4,MATCH(H17,Dashboard!$B$2:$B$4,0),1)</f>
        <v>QA</v>
      </c>
      <c r="J17" s="2">
        <f>VLOOKUP(A17,'Server-Data'!$A:$J,10,0)</f>
        <v>1</v>
      </c>
      <c r="K17" s="2">
        <f t="shared" si="0"/>
        <v>1</v>
      </c>
      <c r="L17" t="str">
        <f t="shared" si="1"/>
        <v>NFS</v>
      </c>
      <c r="M17" t="str">
        <f>VLOOKUP(A17,'Server-Data'!$A:$D,4,0)</f>
        <v>Org2</v>
      </c>
      <c r="N17" t="str">
        <f t="shared" si="5"/>
        <v>Amazon EFS</v>
      </c>
      <c r="O17" t="str">
        <f t="shared" si="2"/>
        <v>DataSync</v>
      </c>
      <c r="P17" t="str">
        <f>VLOOKUP(H17,Dashboard!$B:$C,2,0)</f>
        <v>CS-AWS-DEV</v>
      </c>
      <c r="Q17" t="str">
        <f>VLOOKUP(P17,Dashboard!K:L,2,0)</f>
        <v>vpc-DEV0000000000002</v>
      </c>
      <c r="R17" s="2">
        <f t="shared" si="3"/>
        <v>2</v>
      </c>
      <c r="S17" t="str">
        <f>VLOOKUP(Q17,Dashboard!L$2:O$4,2,0)</f>
        <v>subnet-DEV0000000000001</v>
      </c>
      <c r="T17" t="str">
        <f>VLOOKUP(Q17,Dashboard!L$2:P$4,3,0)</f>
        <v>subnet-DEV0000000000002</v>
      </c>
      <c r="U17" t="str">
        <f>IF(R17=3,VLOOKUP(Q17,Dashboard!L$2:Q$4,4,0),"")</f>
        <v/>
      </c>
    </row>
    <row r="18" spans="1:21" x14ac:dyDescent="0.25">
      <c r="A18" t="str">
        <f>'SFS-Data'!A18</f>
        <v>Server17</v>
      </c>
      <c r="B18" t="str">
        <f>'SFS-Data'!C18</f>
        <v>10.0.0.17</v>
      </c>
      <c r="C18" t="str">
        <f>'SFS-Data'!B18</f>
        <v>//Isilon/share1</v>
      </c>
      <c r="D18" t="str">
        <f>IF(ISNUMBER(SEARCH("10.*.*.*",B18)),"On-Premises","AWS")</f>
        <v>On-Premises</v>
      </c>
      <c r="E18" t="str">
        <f>IF(ISNUMBER(SEARCH("172.*.*.*",C18)),"AWS",IF(ISNUMBER(SEARCH("AWS",C18)),"AWS","On-Premises"))</f>
        <v>On-Premises</v>
      </c>
      <c r="F18" t="str">
        <f>VLOOKUP(A18,'Server-Data'!$A:$E,5,0)</f>
        <v>DEV</v>
      </c>
      <c r="G18" s="2">
        <f>VLOOKUP(A18,'Server-Data'!$A:$I,9,0)</f>
        <v>1</v>
      </c>
      <c r="H18" s="2">
        <f t="shared" si="4"/>
        <v>3</v>
      </c>
      <c r="I18" s="2" t="str">
        <f>INDEX(Dashboard!$A$2:$B$4,MATCH(H18,Dashboard!$B$2:$B$4,0),1)</f>
        <v>PROD</v>
      </c>
      <c r="J18" s="2">
        <f>VLOOKUP(A18,'Server-Data'!$A:$J,10,0)</f>
        <v>2</v>
      </c>
      <c r="K18" s="2">
        <f t="shared" si="0"/>
        <v>2</v>
      </c>
      <c r="L18" t="str">
        <f t="shared" si="1"/>
        <v>Multi</v>
      </c>
      <c r="M18" t="str">
        <f>VLOOKUP(A18,'Server-Data'!$A:$D,4,0)</f>
        <v>Org1</v>
      </c>
      <c r="N18" t="str">
        <f t="shared" si="5"/>
        <v>FSx for ONTAP</v>
      </c>
      <c r="O18" t="str">
        <f t="shared" si="2"/>
        <v>SnapMirror</v>
      </c>
      <c r="P18" t="str">
        <f>VLOOKUP(H18,Dashboard!$B:$C,2,0)</f>
        <v>CS-AWS-PROD</v>
      </c>
      <c r="Q18" t="str">
        <f>VLOOKUP(P18,Dashboard!K:L,2,0)</f>
        <v>vpc-PROD000000000003</v>
      </c>
      <c r="R18" s="2">
        <f t="shared" si="3"/>
        <v>3</v>
      </c>
      <c r="S18" t="str">
        <f>VLOOKUP(Q18,Dashboard!L$2:O$4,2,0)</f>
        <v>subnet-PROD000000000001</v>
      </c>
      <c r="T18" t="str">
        <f>VLOOKUP(Q18,Dashboard!L$2:P$4,3,0)</f>
        <v>subnet-PROD000000000002</v>
      </c>
      <c r="U18" t="str">
        <f>IF(R18=3,VLOOKUP(Q18,Dashboard!L$2:Q$4,4,0),"")</f>
        <v>subnet-PROD000000000003</v>
      </c>
    </row>
    <row r="19" spans="1:21" x14ac:dyDescent="0.25">
      <c r="A19" t="str">
        <f>'SFS-Data'!A19</f>
        <v>Server18</v>
      </c>
      <c r="B19" t="str">
        <f>'SFS-Data'!C19</f>
        <v>10.0.0.18</v>
      </c>
      <c r="C19" t="str">
        <f>'SFS-Data'!B19</f>
        <v>//Isilon/share2</v>
      </c>
      <c r="D19" t="str">
        <f>IF(ISNUMBER(SEARCH("10.*.*.*",B19)),"On-Premises","AWS")</f>
        <v>On-Premises</v>
      </c>
      <c r="E19" t="str">
        <f>IF(ISNUMBER(SEARCH("172.*.*.*",C19)),"AWS",IF(ISNUMBER(SEARCH("AWS",C19)),"AWS","On-Premises"))</f>
        <v>On-Premises</v>
      </c>
      <c r="F19" t="str">
        <f>VLOOKUP(A19,'Server-Data'!$A:$E,5,0)</f>
        <v>PROD</v>
      </c>
      <c r="G19" s="2">
        <f>VLOOKUP(A19,'Server-Data'!$A:$I,9,0)</f>
        <v>3</v>
      </c>
      <c r="H19" s="2">
        <f t="shared" si="4"/>
        <v>3</v>
      </c>
      <c r="I19" s="2" t="str">
        <f>INDEX(Dashboard!$A$2:$B$4,MATCH(H19,Dashboard!$B$2:$B$4,0),1)</f>
        <v>PROD</v>
      </c>
      <c r="J19" s="2">
        <f>VLOOKUP(A19,'Server-Data'!$A:$J,10,0)</f>
        <v>3</v>
      </c>
      <c r="K19" s="2">
        <f t="shared" si="0"/>
        <v>3</v>
      </c>
      <c r="L19" t="str">
        <f t="shared" si="1"/>
        <v>Multi</v>
      </c>
      <c r="M19" t="str">
        <f>VLOOKUP(A19,'Server-Data'!$A:$D,4,0)</f>
        <v>Org2</v>
      </c>
      <c r="N19" t="str">
        <f t="shared" si="5"/>
        <v>FSx for ONTAP</v>
      </c>
      <c r="O19" t="str">
        <f t="shared" si="2"/>
        <v>SnapMirror</v>
      </c>
      <c r="P19" t="str">
        <f>VLOOKUP(H19,Dashboard!$B:$C,2,0)</f>
        <v>CS-AWS-PROD</v>
      </c>
      <c r="Q19" t="str">
        <f>VLOOKUP(P19,Dashboard!K:L,2,0)</f>
        <v>vpc-PROD000000000003</v>
      </c>
      <c r="R19" s="2">
        <f t="shared" si="3"/>
        <v>3</v>
      </c>
      <c r="S19" t="str">
        <f>VLOOKUP(Q19,Dashboard!L$2:O$4,2,0)</f>
        <v>subnet-PROD000000000001</v>
      </c>
      <c r="T19" t="str">
        <f>VLOOKUP(Q19,Dashboard!L$2:P$4,3,0)</f>
        <v>subnet-PROD000000000002</v>
      </c>
      <c r="U19" t="str">
        <f>IF(R19=3,VLOOKUP(Q19,Dashboard!L$2:Q$4,4,0),"")</f>
        <v>subnet-PROD000000000003</v>
      </c>
    </row>
    <row r="20" spans="1:21" x14ac:dyDescent="0.25">
      <c r="A20" t="str">
        <f>'SFS-Data'!A20</f>
        <v>Server19</v>
      </c>
      <c r="B20" t="str">
        <f>'SFS-Data'!C20</f>
        <v>10.0.0.19</v>
      </c>
      <c r="C20" t="str">
        <f>'SFS-Data'!B20</f>
        <v>//Isilon/share3</v>
      </c>
      <c r="D20" t="str">
        <f>IF(ISNUMBER(SEARCH("10.*.*.*",B20)),"On-Premises","AWS")</f>
        <v>On-Premises</v>
      </c>
      <c r="E20" t="str">
        <f>IF(ISNUMBER(SEARCH("172.*.*.*",C20)),"AWS",IF(ISNUMBER(SEARCH("AWS",C20)),"AWS","On-Premises"))</f>
        <v>On-Premises</v>
      </c>
      <c r="F20" t="str">
        <f>VLOOKUP(A20,'Server-Data'!$A:$E,5,0)</f>
        <v>QA</v>
      </c>
      <c r="G20" s="2">
        <f>VLOOKUP(A20,'Server-Data'!$A:$I,9,0)</f>
        <v>2</v>
      </c>
      <c r="H20" s="2">
        <f t="shared" si="4"/>
        <v>2</v>
      </c>
      <c r="I20" s="2" t="str">
        <f>INDEX(Dashboard!$A$2:$B$4,MATCH(H20,Dashboard!$B$2:$B$4,0),1)</f>
        <v>QA</v>
      </c>
      <c r="J20" s="2">
        <f>VLOOKUP(A20,'Server-Data'!$A:$J,10,0)</f>
        <v>4</v>
      </c>
      <c r="K20" s="2">
        <f t="shared" si="0"/>
        <v>4</v>
      </c>
      <c r="L20" t="str">
        <f t="shared" si="1"/>
        <v>Multi</v>
      </c>
      <c r="M20" t="str">
        <f>VLOOKUP(A20,'Server-Data'!$A:$D,4,0)</f>
        <v>Org1</v>
      </c>
      <c r="N20" t="str">
        <f t="shared" si="5"/>
        <v>FSx for ONTAP</v>
      </c>
      <c r="O20" t="str">
        <f t="shared" si="2"/>
        <v>SnapMirror</v>
      </c>
      <c r="P20" t="str">
        <f>VLOOKUP(H20,Dashboard!$B:$C,2,0)</f>
        <v>CS-AWS-DEV</v>
      </c>
      <c r="Q20" t="str">
        <f>VLOOKUP(P20,Dashboard!K:L,2,0)</f>
        <v>vpc-DEV0000000000002</v>
      </c>
      <c r="R20" s="2">
        <f t="shared" si="3"/>
        <v>2</v>
      </c>
      <c r="S20" t="str">
        <f>VLOOKUP(Q20,Dashboard!L$2:O$4,2,0)</f>
        <v>subnet-DEV0000000000001</v>
      </c>
      <c r="T20" t="str">
        <f>VLOOKUP(Q20,Dashboard!L$2:P$4,3,0)</f>
        <v>subnet-DEV0000000000002</v>
      </c>
      <c r="U20" t="str">
        <f>IF(R20=3,VLOOKUP(Q20,Dashboard!L$2:Q$4,4,0),"")</f>
        <v/>
      </c>
    </row>
    <row r="21" spans="1:21" x14ac:dyDescent="0.25">
      <c r="A21" t="str">
        <f>'SFS-Data'!A21</f>
        <v>Server20</v>
      </c>
      <c r="B21" t="str">
        <f>'SFS-Data'!C21</f>
        <v>10.0.0.20</v>
      </c>
      <c r="C21" t="str">
        <f>'SFS-Data'!B21</f>
        <v>//Isilon/share4</v>
      </c>
      <c r="D21" t="str">
        <f>IF(ISNUMBER(SEARCH("10.*.*.*",B21)),"On-Premises","AWS")</f>
        <v>On-Premises</v>
      </c>
      <c r="E21" t="str">
        <f>IF(ISNUMBER(SEARCH("172.*.*.*",C21)),"AWS",IF(ISNUMBER(SEARCH("AWS",C21)),"AWS","On-Premises"))</f>
        <v>On-Premises</v>
      </c>
      <c r="F21" t="str">
        <f>VLOOKUP(A21,'Server-Data'!$A:$E,5,0)</f>
        <v>DEV</v>
      </c>
      <c r="G21" s="2">
        <f>VLOOKUP(A21,'Server-Data'!$A:$I,9,0)</f>
        <v>1</v>
      </c>
      <c r="H21" s="2">
        <f t="shared" si="4"/>
        <v>3</v>
      </c>
      <c r="I21" s="2" t="str">
        <f>INDEX(Dashboard!$A$2:$B$4,MATCH(H21,Dashboard!$B$2:$B$4,0),1)</f>
        <v>PROD</v>
      </c>
      <c r="J21" s="2">
        <f>VLOOKUP(A21,'Server-Data'!$A:$J,10,0)</f>
        <v>5</v>
      </c>
      <c r="K21" s="2">
        <f t="shared" si="0"/>
        <v>5</v>
      </c>
      <c r="L21" t="str">
        <f t="shared" si="1"/>
        <v>Multi</v>
      </c>
      <c r="M21" t="str">
        <f>VLOOKUP(A21,'Server-Data'!$A:$D,4,0)</f>
        <v>Org2</v>
      </c>
      <c r="N21" t="str">
        <f t="shared" si="5"/>
        <v>FSx for ONTAP</v>
      </c>
      <c r="O21" t="str">
        <f t="shared" si="2"/>
        <v>SnapMirror</v>
      </c>
      <c r="P21" t="str">
        <f>VLOOKUP(H21,Dashboard!$B:$C,2,0)</f>
        <v>CS-AWS-PROD</v>
      </c>
      <c r="Q21" t="str">
        <f>VLOOKUP(P21,Dashboard!K:L,2,0)</f>
        <v>vpc-PROD000000000003</v>
      </c>
      <c r="R21" s="2">
        <f t="shared" si="3"/>
        <v>3</v>
      </c>
      <c r="S21" t="str">
        <f>VLOOKUP(Q21,Dashboard!L$2:O$4,2,0)</f>
        <v>subnet-PROD000000000001</v>
      </c>
      <c r="T21" t="str">
        <f>VLOOKUP(Q21,Dashboard!L$2:P$4,3,0)</f>
        <v>subnet-PROD000000000002</v>
      </c>
      <c r="U21" t="str">
        <f>IF(R21=3,VLOOKUP(Q21,Dashboard!L$2:Q$4,4,0),"")</f>
        <v>subnet-PROD000000000003</v>
      </c>
    </row>
    <row r="22" spans="1:21" x14ac:dyDescent="0.25">
      <c r="A22" t="str">
        <f>'SFS-Data'!A22</f>
        <v>Server21</v>
      </c>
      <c r="B22" t="str">
        <f>'SFS-Data'!C22</f>
        <v>10.0.0.21</v>
      </c>
      <c r="C22" t="str">
        <f>'SFS-Data'!B22</f>
        <v>//Isilon/share5</v>
      </c>
      <c r="D22" t="str">
        <f>IF(ISNUMBER(SEARCH("10.*.*.*",B22)),"On-Premises","AWS")</f>
        <v>On-Premises</v>
      </c>
      <c r="E22" t="str">
        <f>IF(ISNUMBER(SEARCH("172.*.*.*",C22)),"AWS",IF(ISNUMBER(SEARCH("AWS",C22)),"AWS","On-Premises"))</f>
        <v>On-Premises</v>
      </c>
      <c r="F22" t="str">
        <f>VLOOKUP(A22,'Server-Data'!$A:$E,5,0)</f>
        <v>PROD</v>
      </c>
      <c r="G22" s="2">
        <f>VLOOKUP(A22,'Server-Data'!$A:$I,9,0)</f>
        <v>3</v>
      </c>
      <c r="H22" s="2">
        <f t="shared" si="4"/>
        <v>3</v>
      </c>
      <c r="I22" s="2" t="str">
        <f>INDEX(Dashboard!$A$2:$B$4,MATCH(H22,Dashboard!$B$2:$B$4,0),1)</f>
        <v>PROD</v>
      </c>
      <c r="J22" s="2">
        <f>VLOOKUP(A22,'Server-Data'!$A:$J,10,0)</f>
        <v>1</v>
      </c>
      <c r="K22" s="2">
        <f t="shared" si="0"/>
        <v>1</v>
      </c>
      <c r="L22" t="str">
        <f t="shared" si="1"/>
        <v>Multi</v>
      </c>
      <c r="M22" t="str">
        <f>VLOOKUP(A22,'Server-Data'!$A:$D,4,0)</f>
        <v>Org1</v>
      </c>
      <c r="N22" t="str">
        <f t="shared" si="5"/>
        <v>FSx for ONTAP</v>
      </c>
      <c r="O22" t="str">
        <f t="shared" si="2"/>
        <v>SnapMirror</v>
      </c>
      <c r="P22" t="str">
        <f>VLOOKUP(H22,Dashboard!$B:$C,2,0)</f>
        <v>CS-AWS-PROD</v>
      </c>
      <c r="Q22" t="str">
        <f>VLOOKUP(P22,Dashboard!K:L,2,0)</f>
        <v>vpc-PROD000000000003</v>
      </c>
      <c r="R22" s="2">
        <f t="shared" si="3"/>
        <v>3</v>
      </c>
      <c r="S22" t="str">
        <f>VLOOKUP(Q22,Dashboard!L$2:O$4,2,0)</f>
        <v>subnet-PROD000000000001</v>
      </c>
      <c r="T22" t="str">
        <f>VLOOKUP(Q22,Dashboard!L$2:P$4,3,0)</f>
        <v>subnet-PROD000000000002</v>
      </c>
      <c r="U22" t="str">
        <f>IF(R22=3,VLOOKUP(Q22,Dashboard!L$2:Q$4,4,0),"")</f>
        <v>subnet-PROD000000000003</v>
      </c>
    </row>
    <row r="23" spans="1:21" x14ac:dyDescent="0.25">
      <c r="A23" t="str">
        <f>'SFS-Data'!A23</f>
        <v>Server22</v>
      </c>
      <c r="B23" t="str">
        <f>'SFS-Data'!C23</f>
        <v>10.0.0.22</v>
      </c>
      <c r="C23" t="str">
        <f>'SFS-Data'!B23</f>
        <v>//Isilon/share6</v>
      </c>
      <c r="D23" t="str">
        <f>IF(ISNUMBER(SEARCH("10.*.*.*",B23)),"On-Premises","AWS")</f>
        <v>On-Premises</v>
      </c>
      <c r="E23" t="str">
        <f>IF(ISNUMBER(SEARCH("172.*.*.*",C23)),"AWS",IF(ISNUMBER(SEARCH("AWS",C23)),"AWS","On-Premises"))</f>
        <v>On-Premises</v>
      </c>
      <c r="F23" t="str">
        <f>VLOOKUP(A23,'Server-Data'!$A:$E,5,0)</f>
        <v>QA</v>
      </c>
      <c r="G23" s="2">
        <f>VLOOKUP(A23,'Server-Data'!$A:$I,9,0)</f>
        <v>2</v>
      </c>
      <c r="H23" s="2">
        <f t="shared" si="4"/>
        <v>2</v>
      </c>
      <c r="I23" s="2" t="str">
        <f>INDEX(Dashboard!$A$2:$B$4,MATCH(H23,Dashboard!$B$2:$B$4,0),1)</f>
        <v>QA</v>
      </c>
      <c r="J23" s="2">
        <f>VLOOKUP(A23,'Server-Data'!$A:$J,10,0)</f>
        <v>2</v>
      </c>
      <c r="K23" s="2">
        <f t="shared" si="0"/>
        <v>2</v>
      </c>
      <c r="L23" t="str">
        <f t="shared" si="1"/>
        <v>Multi</v>
      </c>
      <c r="M23" t="str">
        <f>VLOOKUP(A23,'Server-Data'!$A:$D,4,0)</f>
        <v>Org2</v>
      </c>
      <c r="N23" t="str">
        <f t="shared" si="5"/>
        <v>FSx for ONTAP</v>
      </c>
      <c r="O23" t="str">
        <f t="shared" si="2"/>
        <v>SnapMirror</v>
      </c>
      <c r="P23" t="str">
        <f>VLOOKUP(H23,Dashboard!$B:$C,2,0)</f>
        <v>CS-AWS-DEV</v>
      </c>
      <c r="Q23" t="str">
        <f>VLOOKUP(P23,Dashboard!K:L,2,0)</f>
        <v>vpc-DEV0000000000002</v>
      </c>
      <c r="R23" s="2">
        <f t="shared" si="3"/>
        <v>2</v>
      </c>
      <c r="S23" t="str">
        <f>VLOOKUP(Q23,Dashboard!L$2:O$4,2,0)</f>
        <v>subnet-DEV0000000000001</v>
      </c>
      <c r="T23" t="str">
        <f>VLOOKUP(Q23,Dashboard!L$2:P$4,3,0)</f>
        <v>subnet-DEV0000000000002</v>
      </c>
      <c r="U23" t="str">
        <f>IF(R23=3,VLOOKUP(Q23,Dashboard!L$2:Q$4,4,0),"")</f>
        <v/>
      </c>
    </row>
    <row r="24" spans="1:21" x14ac:dyDescent="0.25">
      <c r="A24" t="str">
        <f>'SFS-Data'!A24</f>
        <v>Server23</v>
      </c>
      <c r="B24" t="str">
        <f>'SFS-Data'!C24</f>
        <v>10.0.0.23</v>
      </c>
      <c r="C24" t="str">
        <f>'SFS-Data'!B24</f>
        <v>//Isilon/share7</v>
      </c>
      <c r="D24" t="str">
        <f>IF(ISNUMBER(SEARCH("10.*.*.*",B24)),"On-Premises","AWS")</f>
        <v>On-Premises</v>
      </c>
      <c r="E24" t="str">
        <f>IF(ISNUMBER(SEARCH("172.*.*.*",C24)),"AWS",IF(ISNUMBER(SEARCH("AWS",C24)),"AWS","On-Premises"))</f>
        <v>On-Premises</v>
      </c>
      <c r="F24" t="str">
        <f>VLOOKUP(A24,'Server-Data'!$A:$E,5,0)</f>
        <v>DEV</v>
      </c>
      <c r="G24" s="2">
        <f>VLOOKUP(A24,'Server-Data'!$A:$I,9,0)</f>
        <v>1</v>
      </c>
      <c r="H24" s="2">
        <f t="shared" si="4"/>
        <v>1</v>
      </c>
      <c r="I24" s="2" t="str">
        <f>INDEX(Dashboard!$A$2:$B$4,MATCH(H24,Dashboard!$B$2:$B$4,0),1)</f>
        <v>Dev</v>
      </c>
      <c r="J24" s="2">
        <f>VLOOKUP(A24,'Server-Data'!$A:$J,10,0)</f>
        <v>3</v>
      </c>
      <c r="K24" s="2">
        <f t="shared" si="0"/>
        <v>3</v>
      </c>
      <c r="L24" t="str">
        <f t="shared" si="1"/>
        <v>Multi</v>
      </c>
      <c r="M24" t="str">
        <f>VLOOKUP(A24,'Server-Data'!$A:$D,4,0)</f>
        <v>Org1</v>
      </c>
      <c r="N24" t="str">
        <f t="shared" si="5"/>
        <v>FSx for ONTAP</v>
      </c>
      <c r="O24" t="str">
        <f t="shared" si="2"/>
        <v>SnapMirror</v>
      </c>
      <c r="P24" t="str">
        <f>VLOOKUP(H24,Dashboard!$B:$C,2,0)</f>
        <v>CS-AWS-QA</v>
      </c>
      <c r="Q24" t="str">
        <f>VLOOKUP(P24,Dashboard!K:L,2,0)</f>
        <v>vpc-QA00000000000001</v>
      </c>
      <c r="R24" s="2">
        <f t="shared" si="3"/>
        <v>2</v>
      </c>
      <c r="S24" t="str">
        <f>VLOOKUP(Q24,Dashboard!L$2:O$4,2,0)</f>
        <v>subnet-QA00000000000001</v>
      </c>
      <c r="T24" t="str">
        <f>VLOOKUP(Q24,Dashboard!L$2:P$4,3,0)</f>
        <v>subnet-QA00000000000002</v>
      </c>
      <c r="U24" t="str">
        <f>IF(R24=3,VLOOKUP(Q24,Dashboard!L$2:Q$4,4,0),"")</f>
        <v/>
      </c>
    </row>
    <row r="25" spans="1:21" x14ac:dyDescent="0.25">
      <c r="A25" t="str">
        <f>'SFS-Data'!A25</f>
        <v>Server24</v>
      </c>
      <c r="B25" t="str">
        <f>'SFS-Data'!C25</f>
        <v>10.0.0.24</v>
      </c>
      <c r="C25" t="str">
        <f>'SFS-Data'!B25</f>
        <v>//Isilon/share8</v>
      </c>
      <c r="D25" t="str">
        <f>IF(ISNUMBER(SEARCH("10.*.*.*",B25)),"On-Premises","AWS")</f>
        <v>On-Premises</v>
      </c>
      <c r="E25" t="str">
        <f>IF(ISNUMBER(SEARCH("172.*.*.*",C25)),"AWS",IF(ISNUMBER(SEARCH("AWS",C25)),"AWS","On-Premises"))</f>
        <v>On-Premises</v>
      </c>
      <c r="F25" t="str">
        <f>VLOOKUP(A25,'Server-Data'!$A:$E,5,0)</f>
        <v>PROD</v>
      </c>
      <c r="G25" s="2">
        <f>VLOOKUP(A25,'Server-Data'!$A:$I,9,0)</f>
        <v>3</v>
      </c>
      <c r="H25" s="2">
        <f t="shared" si="4"/>
        <v>3</v>
      </c>
      <c r="I25" s="2" t="str">
        <f>INDEX(Dashboard!$A$2:$B$4,MATCH(H25,Dashboard!$B$2:$B$4,0),1)</f>
        <v>PROD</v>
      </c>
      <c r="J25" s="2">
        <f>VLOOKUP(A25,'Server-Data'!$A:$J,10,0)</f>
        <v>4</v>
      </c>
      <c r="K25" s="2">
        <f t="shared" si="0"/>
        <v>4</v>
      </c>
      <c r="L25" t="str">
        <f t="shared" si="1"/>
        <v>Multi</v>
      </c>
      <c r="M25" t="str">
        <f>VLOOKUP(A25,'Server-Data'!$A:$D,4,0)</f>
        <v>Org1</v>
      </c>
      <c r="N25" t="str">
        <f t="shared" si="5"/>
        <v>FSx for ONTAP</v>
      </c>
      <c r="O25" t="str">
        <f t="shared" si="2"/>
        <v>SnapMirror</v>
      </c>
      <c r="P25" t="str">
        <f>VLOOKUP(H25,Dashboard!$B:$C,2,0)</f>
        <v>CS-AWS-PROD</v>
      </c>
      <c r="Q25" t="str">
        <f>VLOOKUP(P25,Dashboard!K:L,2,0)</f>
        <v>vpc-PROD000000000003</v>
      </c>
      <c r="R25" s="2">
        <f t="shared" si="3"/>
        <v>3</v>
      </c>
      <c r="S25" t="str">
        <f>VLOOKUP(Q25,Dashboard!L$2:O$4,2,0)</f>
        <v>subnet-PROD000000000001</v>
      </c>
      <c r="T25" t="str">
        <f>VLOOKUP(Q25,Dashboard!L$2:P$4,3,0)</f>
        <v>subnet-PROD000000000002</v>
      </c>
      <c r="U25" t="str">
        <f>IF(R25=3,VLOOKUP(Q25,Dashboard!L$2:Q$4,4,0),"")</f>
        <v>subnet-PROD000000000003</v>
      </c>
    </row>
    <row r="26" spans="1:21" x14ac:dyDescent="0.25">
      <c r="A26" t="str">
        <f>'SFS-Data'!A26</f>
        <v>Server25</v>
      </c>
      <c r="B26" t="str">
        <f>'SFS-Data'!C26</f>
        <v>10.0.0.25</v>
      </c>
      <c r="C26" t="str">
        <f>'SFS-Data'!B26</f>
        <v>//Isilon/share9</v>
      </c>
      <c r="D26" t="str">
        <f>IF(ISNUMBER(SEARCH("10.*.*.*",B26)),"On-Premises","AWS")</f>
        <v>On-Premises</v>
      </c>
      <c r="E26" t="str">
        <f>IF(ISNUMBER(SEARCH("172.*.*.*",C26)),"AWS",IF(ISNUMBER(SEARCH("AWS",C26)),"AWS","On-Premises"))</f>
        <v>On-Premises</v>
      </c>
      <c r="F26" t="str">
        <f>VLOOKUP(A26,'Server-Data'!$A:$E,5,0)</f>
        <v>QA</v>
      </c>
      <c r="G26" s="2">
        <f>VLOOKUP(A26,'Server-Data'!$A:$I,9,0)</f>
        <v>2</v>
      </c>
      <c r="H26" s="2">
        <f t="shared" si="4"/>
        <v>2</v>
      </c>
      <c r="I26" s="2" t="str">
        <f>INDEX(Dashboard!$A$2:$B$4,MATCH(H26,Dashboard!$B$2:$B$4,0),1)</f>
        <v>QA</v>
      </c>
      <c r="J26" s="2">
        <f>VLOOKUP(A26,'Server-Data'!$A:$J,10,0)</f>
        <v>5</v>
      </c>
      <c r="K26" s="2">
        <f t="shared" si="0"/>
        <v>5</v>
      </c>
      <c r="L26" t="str">
        <f t="shared" si="1"/>
        <v>Multi</v>
      </c>
      <c r="M26" t="str">
        <f>VLOOKUP(A26,'Server-Data'!$A:$D,4,0)</f>
        <v>OrgHR</v>
      </c>
      <c r="N26" t="str">
        <f t="shared" si="5"/>
        <v>FSx for ONTAP</v>
      </c>
      <c r="O26" t="str">
        <f t="shared" si="2"/>
        <v>SnapMirror</v>
      </c>
      <c r="P26" t="str">
        <f>VLOOKUP(H26,Dashboard!$B:$C,2,0)</f>
        <v>CS-AWS-DEV</v>
      </c>
      <c r="Q26" t="str">
        <f>VLOOKUP(P26,Dashboard!K:L,2,0)</f>
        <v>vpc-DEV0000000000002</v>
      </c>
      <c r="R26" s="2">
        <f t="shared" si="3"/>
        <v>3</v>
      </c>
      <c r="S26" t="str">
        <f>VLOOKUP(Q26,Dashboard!L$2:O$4,2,0)</f>
        <v>subnet-DEV0000000000001</v>
      </c>
      <c r="T26" t="str">
        <f>VLOOKUP(Q26,Dashboard!L$2:P$4,3,0)</f>
        <v>subnet-DEV0000000000002</v>
      </c>
      <c r="U26" t="str">
        <f>IF(R26=3,VLOOKUP(Q26,Dashboard!L$2:Q$4,4,0),"")</f>
        <v>subnet-DEV0000000000003</v>
      </c>
    </row>
    <row r="27" spans="1:21" x14ac:dyDescent="0.25">
      <c r="A27" t="str">
        <f>'SFS-Data'!A27</f>
        <v>Server26</v>
      </c>
      <c r="B27" t="str">
        <f>'SFS-Data'!C27</f>
        <v>10.0.0.26</v>
      </c>
      <c r="C27" t="str">
        <f>'SFS-Data'!B27</f>
        <v>//Isilon/share10</v>
      </c>
      <c r="D27" t="str">
        <f>IF(ISNUMBER(SEARCH("10.*.*.*",B27)),"On-Premises","AWS")</f>
        <v>On-Premises</v>
      </c>
      <c r="E27" t="str">
        <f>IF(ISNUMBER(SEARCH("172.*.*.*",C27)),"AWS",IF(ISNUMBER(SEARCH("AWS",C27)),"AWS","On-Premises"))</f>
        <v>On-Premises</v>
      </c>
      <c r="F27" t="str">
        <f>VLOOKUP(A27,'Server-Data'!$A:$E,5,0)</f>
        <v>DEV</v>
      </c>
      <c r="G27" s="2">
        <f>VLOOKUP(A27,'Server-Data'!$A:$I,9,0)</f>
        <v>1</v>
      </c>
      <c r="H27" s="2">
        <f t="shared" si="4"/>
        <v>1</v>
      </c>
      <c r="I27" s="2" t="str">
        <f>INDEX(Dashboard!$A$2:$B$4,MATCH(H27,Dashboard!$B$2:$B$4,0),1)</f>
        <v>Dev</v>
      </c>
      <c r="J27" s="2">
        <f>VLOOKUP(A27,'Server-Data'!$A:$J,10,0)</f>
        <v>1</v>
      </c>
      <c r="K27" s="2">
        <f t="shared" si="0"/>
        <v>1</v>
      </c>
      <c r="L27" t="str">
        <f t="shared" si="1"/>
        <v>Multi</v>
      </c>
      <c r="M27" t="str">
        <f>VLOOKUP(A27,'Server-Data'!$A:$D,4,0)</f>
        <v>OrgHR</v>
      </c>
      <c r="N27" t="str">
        <f t="shared" si="5"/>
        <v>FSx for ONTAP</v>
      </c>
      <c r="O27" t="str">
        <f t="shared" si="2"/>
        <v>SnapMirror</v>
      </c>
      <c r="P27" t="str">
        <f>VLOOKUP(H27,Dashboard!$B:$C,2,0)</f>
        <v>CS-AWS-QA</v>
      </c>
      <c r="Q27" t="str">
        <f>VLOOKUP(P27,Dashboard!K:L,2,0)</f>
        <v>vpc-QA00000000000001</v>
      </c>
      <c r="R27" s="2">
        <f t="shared" si="3"/>
        <v>3</v>
      </c>
      <c r="S27" t="str">
        <f>VLOOKUP(Q27,Dashboard!L$2:O$4,2,0)</f>
        <v>subnet-QA00000000000001</v>
      </c>
      <c r="T27" t="str">
        <f>VLOOKUP(Q27,Dashboard!L$2:P$4,3,0)</f>
        <v>subnet-QA00000000000002</v>
      </c>
      <c r="U27" t="str">
        <f>IF(R27=3,VLOOKUP(Q27,Dashboard!L$2:Q$4,4,0),"")</f>
        <v>subnet-QA00000000000003</v>
      </c>
    </row>
    <row r="28" spans="1:21" x14ac:dyDescent="0.25">
      <c r="A28" t="str">
        <f>'SFS-Data'!A28</f>
        <v>Server27</v>
      </c>
      <c r="B28" t="str">
        <f>'SFS-Data'!C28</f>
        <v>10.0.0.27</v>
      </c>
      <c r="C28" t="str">
        <f>'SFS-Data'!B28</f>
        <v>//Isilon/share1</v>
      </c>
      <c r="D28" t="str">
        <f>IF(ISNUMBER(SEARCH("10.*.*.*",B28)),"On-Premises","AWS")</f>
        <v>On-Premises</v>
      </c>
      <c r="E28" t="str">
        <f>IF(ISNUMBER(SEARCH("172.*.*.*",C28)),"AWS",IF(ISNUMBER(SEARCH("AWS",C28)),"AWS","On-Premises"))</f>
        <v>On-Premises</v>
      </c>
      <c r="F28" t="str">
        <f>VLOOKUP(A28,'Server-Data'!$A:$E,5,0)</f>
        <v>PROD</v>
      </c>
      <c r="G28" s="2">
        <f>VLOOKUP(A28,'Server-Data'!$A:$I,9,0)</f>
        <v>3</v>
      </c>
      <c r="H28" s="2">
        <f t="shared" si="4"/>
        <v>3</v>
      </c>
      <c r="I28" s="2" t="str">
        <f>INDEX(Dashboard!$A$2:$B$4,MATCH(H28,Dashboard!$B$2:$B$4,0),1)</f>
        <v>PROD</v>
      </c>
      <c r="J28" s="2">
        <f>VLOOKUP(A28,'Server-Data'!$A:$J,10,0)</f>
        <v>2</v>
      </c>
      <c r="K28" s="2">
        <f t="shared" si="0"/>
        <v>2</v>
      </c>
      <c r="L28" t="str">
        <f t="shared" si="1"/>
        <v>Multi</v>
      </c>
      <c r="M28" t="str">
        <f>VLOOKUP(A28,'Server-Data'!$A:$D,4,0)</f>
        <v>OrgHR</v>
      </c>
      <c r="N28" t="str">
        <f t="shared" si="5"/>
        <v>FSx for ONTAP</v>
      </c>
      <c r="O28" t="str">
        <f t="shared" si="2"/>
        <v>SnapMirror</v>
      </c>
      <c r="P28" t="str">
        <f>VLOOKUP(H28,Dashboard!$B:$C,2,0)</f>
        <v>CS-AWS-PROD</v>
      </c>
      <c r="Q28" t="str">
        <f>VLOOKUP(P28,Dashboard!K:L,2,0)</f>
        <v>vpc-PROD000000000003</v>
      </c>
      <c r="R28" s="2">
        <f t="shared" si="3"/>
        <v>3</v>
      </c>
      <c r="S28" t="str">
        <f>VLOOKUP(Q28,Dashboard!L$2:O$4,2,0)</f>
        <v>subnet-PROD000000000001</v>
      </c>
      <c r="T28" t="str">
        <f>VLOOKUP(Q28,Dashboard!L$2:P$4,3,0)</f>
        <v>subnet-PROD000000000002</v>
      </c>
      <c r="U28" t="str">
        <f>IF(R28=3,VLOOKUP(Q28,Dashboard!L$2:Q$4,4,0),"")</f>
        <v>subnet-PROD000000000003</v>
      </c>
    </row>
    <row r="29" spans="1:21" x14ac:dyDescent="0.25">
      <c r="A29" t="str">
        <f>'SFS-Data'!A29</f>
        <v>Server28</v>
      </c>
      <c r="B29" t="str">
        <f>'SFS-Data'!C29</f>
        <v>10.0.0.28</v>
      </c>
      <c r="C29" t="str">
        <f>'SFS-Data'!B29</f>
        <v>//Isilon/share2</v>
      </c>
      <c r="D29" t="str">
        <f>IF(ISNUMBER(SEARCH("10.*.*.*",B29)),"On-Premises","AWS")</f>
        <v>On-Premises</v>
      </c>
      <c r="E29" t="str">
        <f>IF(ISNUMBER(SEARCH("172.*.*.*",C29)),"AWS",IF(ISNUMBER(SEARCH("AWS",C29)),"AWS","On-Premises"))</f>
        <v>On-Premises</v>
      </c>
      <c r="F29" t="str">
        <f>VLOOKUP(A29,'Server-Data'!$A:$E,5,0)</f>
        <v>QA</v>
      </c>
      <c r="G29" s="2">
        <f>VLOOKUP(A29,'Server-Data'!$A:$I,9,0)</f>
        <v>2</v>
      </c>
      <c r="H29" s="2">
        <f t="shared" si="4"/>
        <v>3</v>
      </c>
      <c r="I29" s="2" t="str">
        <f>INDEX(Dashboard!$A$2:$B$4,MATCH(H29,Dashboard!$B$2:$B$4,0),1)</f>
        <v>PROD</v>
      </c>
      <c r="J29" s="2">
        <f>VLOOKUP(A29,'Server-Data'!$A:$J,10,0)</f>
        <v>3</v>
      </c>
      <c r="K29" s="2">
        <f t="shared" si="0"/>
        <v>3</v>
      </c>
      <c r="L29" t="str">
        <f t="shared" si="1"/>
        <v>Multi</v>
      </c>
      <c r="M29" t="str">
        <f>VLOOKUP(A29,'Server-Data'!$A:$D,4,0)</f>
        <v>OrgHR</v>
      </c>
      <c r="N29" t="str">
        <f t="shared" si="5"/>
        <v>FSx for ONTAP</v>
      </c>
      <c r="O29" t="str">
        <f t="shared" si="2"/>
        <v>SnapMirror</v>
      </c>
      <c r="P29" t="str">
        <f>VLOOKUP(H29,Dashboard!$B:$C,2,0)</f>
        <v>CS-AWS-PROD</v>
      </c>
      <c r="Q29" t="str">
        <f>VLOOKUP(P29,Dashboard!K:L,2,0)</f>
        <v>vpc-PROD000000000003</v>
      </c>
      <c r="R29" s="2">
        <f t="shared" si="3"/>
        <v>3</v>
      </c>
      <c r="S29" t="str">
        <f>VLOOKUP(Q29,Dashboard!L$2:O$4,2,0)</f>
        <v>subnet-PROD000000000001</v>
      </c>
      <c r="T29" t="str">
        <f>VLOOKUP(Q29,Dashboard!L$2:P$4,3,0)</f>
        <v>subnet-PROD000000000002</v>
      </c>
      <c r="U29" t="str">
        <f>IF(R29=3,VLOOKUP(Q29,Dashboard!L$2:Q$4,4,0),"")</f>
        <v>subnet-PROD000000000003</v>
      </c>
    </row>
    <row r="30" spans="1:21" x14ac:dyDescent="0.25">
      <c r="A30" t="str">
        <f>'SFS-Data'!A30</f>
        <v>Server29</v>
      </c>
      <c r="B30" t="str">
        <f>'SFS-Data'!C30</f>
        <v>10.0.0.29</v>
      </c>
      <c r="C30" t="str">
        <f>'SFS-Data'!B30</f>
        <v>//Isilon/share3</v>
      </c>
      <c r="D30" t="str">
        <f>IF(ISNUMBER(SEARCH("10.*.*.*",B30)),"On-Premises","AWS")</f>
        <v>On-Premises</v>
      </c>
      <c r="E30" t="str">
        <f>IF(ISNUMBER(SEARCH("172.*.*.*",C30)),"AWS",IF(ISNUMBER(SEARCH("AWS",C30)),"AWS","On-Premises"))</f>
        <v>On-Premises</v>
      </c>
      <c r="F30" t="str">
        <f>VLOOKUP(A30,'Server-Data'!$A:$E,5,0)</f>
        <v>DEV</v>
      </c>
      <c r="G30" s="2">
        <f>VLOOKUP(A30,'Server-Data'!$A:$I,9,0)</f>
        <v>1</v>
      </c>
      <c r="H30" s="2">
        <f t="shared" si="4"/>
        <v>2</v>
      </c>
      <c r="I30" s="2" t="str">
        <f>INDEX(Dashboard!$A$2:$B$4,MATCH(H30,Dashboard!$B$2:$B$4,0),1)</f>
        <v>QA</v>
      </c>
      <c r="J30" s="2">
        <f>VLOOKUP(A30,'Server-Data'!$A:$J,10,0)</f>
        <v>4</v>
      </c>
      <c r="K30" s="2">
        <f t="shared" si="0"/>
        <v>4</v>
      </c>
      <c r="L30" t="str">
        <f t="shared" si="1"/>
        <v>Multi</v>
      </c>
      <c r="M30" t="str">
        <f>VLOOKUP(A30,'Server-Data'!$A:$D,4,0)</f>
        <v>OrgHR</v>
      </c>
      <c r="N30" t="str">
        <f t="shared" si="5"/>
        <v>FSx for ONTAP</v>
      </c>
      <c r="O30" t="str">
        <f t="shared" si="2"/>
        <v>SnapMirror</v>
      </c>
      <c r="P30" t="str">
        <f>VLOOKUP(H30,Dashboard!$B:$C,2,0)</f>
        <v>CS-AWS-DEV</v>
      </c>
      <c r="Q30" t="str">
        <f>VLOOKUP(P30,Dashboard!K:L,2,0)</f>
        <v>vpc-DEV0000000000002</v>
      </c>
      <c r="R30" s="2">
        <f t="shared" si="3"/>
        <v>3</v>
      </c>
      <c r="S30" t="str">
        <f>VLOOKUP(Q30,Dashboard!L$2:O$4,2,0)</f>
        <v>subnet-DEV0000000000001</v>
      </c>
      <c r="T30" t="str">
        <f>VLOOKUP(Q30,Dashboard!L$2:P$4,3,0)</f>
        <v>subnet-DEV0000000000002</v>
      </c>
      <c r="U30" t="str">
        <f>IF(R30=3,VLOOKUP(Q30,Dashboard!L$2:Q$4,4,0),"")</f>
        <v>subnet-DEV0000000000003</v>
      </c>
    </row>
    <row r="31" spans="1:21" x14ac:dyDescent="0.25">
      <c r="A31" t="str">
        <f>'SFS-Data'!A31</f>
        <v>Server30</v>
      </c>
      <c r="B31" t="str">
        <f>'SFS-Data'!C31</f>
        <v>10.0.0.30</v>
      </c>
      <c r="C31" t="str">
        <f>'SFS-Data'!B31</f>
        <v>//Isilon/share4</v>
      </c>
      <c r="D31" t="str">
        <f>IF(ISNUMBER(SEARCH("10.*.*.*",B31)),"On-Premises","AWS")</f>
        <v>On-Premises</v>
      </c>
      <c r="E31" t="str">
        <f>IF(ISNUMBER(SEARCH("172.*.*.*",C31)),"AWS",IF(ISNUMBER(SEARCH("AWS",C31)),"AWS","On-Premises"))</f>
        <v>On-Premises</v>
      </c>
      <c r="F31" t="str">
        <f>VLOOKUP(A31,'Server-Data'!$A:$E,5,0)</f>
        <v>PROD</v>
      </c>
      <c r="G31" s="2">
        <f>VLOOKUP(A31,'Server-Data'!$A:$I,9,0)</f>
        <v>3</v>
      </c>
      <c r="H31" s="2">
        <f t="shared" si="4"/>
        <v>3</v>
      </c>
      <c r="I31" s="2" t="str">
        <f>INDEX(Dashboard!$A$2:$B$4,MATCH(H31,Dashboard!$B$2:$B$4,0),1)</f>
        <v>PROD</v>
      </c>
      <c r="J31" s="2">
        <f>VLOOKUP(A31,'Server-Data'!$A:$J,10,0)</f>
        <v>5</v>
      </c>
      <c r="K31" s="2">
        <f t="shared" si="0"/>
        <v>5</v>
      </c>
      <c r="L31" t="str">
        <f t="shared" si="1"/>
        <v>Multi</v>
      </c>
      <c r="M31" t="str">
        <f>VLOOKUP(A31,'Server-Data'!$A:$D,4,0)</f>
        <v>Org1</v>
      </c>
      <c r="N31" t="str">
        <f t="shared" si="5"/>
        <v>FSx for ONTAP</v>
      </c>
      <c r="O31" t="str">
        <f t="shared" si="2"/>
        <v>SnapMirror</v>
      </c>
      <c r="P31" t="str">
        <f>VLOOKUP(H31,Dashboard!$B:$C,2,0)</f>
        <v>CS-AWS-PROD</v>
      </c>
      <c r="Q31" t="str">
        <f>VLOOKUP(P31,Dashboard!K:L,2,0)</f>
        <v>vpc-PROD000000000003</v>
      </c>
      <c r="R31" s="2">
        <f t="shared" si="3"/>
        <v>3</v>
      </c>
      <c r="S31" t="str">
        <f>VLOOKUP(Q31,Dashboard!L$2:O$4,2,0)</f>
        <v>subnet-PROD000000000001</v>
      </c>
      <c r="T31" t="str">
        <f>VLOOKUP(Q31,Dashboard!L$2:P$4,3,0)</f>
        <v>subnet-PROD000000000002</v>
      </c>
      <c r="U31" t="str">
        <f>IF(R31=3,VLOOKUP(Q31,Dashboard!L$2:Q$4,4,0),"")</f>
        <v>subnet-PROD000000000003</v>
      </c>
    </row>
    <row r="32" spans="1:21" x14ac:dyDescent="0.25">
      <c r="A32" t="str">
        <f>'SFS-Data'!A32</f>
        <v>Server31</v>
      </c>
      <c r="B32" t="str">
        <f>'SFS-Data'!C32</f>
        <v>10.0.0.31</v>
      </c>
      <c r="C32" t="str">
        <f>'SFS-Data'!B32</f>
        <v>\\fileserver\Share1</v>
      </c>
      <c r="D32" t="str">
        <f>IF(ISNUMBER(SEARCH("10.*.*.*",B32)),"On-Premises","AWS")</f>
        <v>On-Premises</v>
      </c>
      <c r="E32" t="str">
        <f>IF(ISNUMBER(SEARCH("172.*.*.*",C32)),"AWS",IF(ISNUMBER(SEARCH("AWS",C32)),"AWS","On-Premises"))</f>
        <v>On-Premises</v>
      </c>
      <c r="F32" t="str">
        <f>VLOOKUP(A32,'Server-Data'!$A:$E,5,0)</f>
        <v>QA</v>
      </c>
      <c r="G32" s="2">
        <f>VLOOKUP(A32,'Server-Data'!$A:$I,9,0)</f>
        <v>2</v>
      </c>
      <c r="H32" s="2">
        <f t="shared" si="4"/>
        <v>2</v>
      </c>
      <c r="I32" s="2" t="str">
        <f>INDEX(Dashboard!$A$2:$B$4,MATCH(H32,Dashboard!$B$2:$B$4,0),1)</f>
        <v>QA</v>
      </c>
      <c r="J32" s="2">
        <f>VLOOKUP(A32,'Server-Data'!$A:$J,10,0)</f>
        <v>1</v>
      </c>
      <c r="K32" s="2">
        <f t="shared" si="0"/>
        <v>5</v>
      </c>
      <c r="L32" t="str">
        <f t="shared" si="1"/>
        <v>SMB</v>
      </c>
      <c r="M32" t="str">
        <f>VLOOKUP(A32,'Server-Data'!$A:$D,4,0)</f>
        <v>Org2</v>
      </c>
      <c r="N32" t="str">
        <f t="shared" si="5"/>
        <v>FSx for Windows File Server</v>
      </c>
      <c r="O32" t="str">
        <f>_xlfn.SWITCH(N32,"Amazon EFS","DataSync","FSx for Windows File Server","DataSync","FSx for ONTAP","SnapMirror")</f>
        <v>DataSync</v>
      </c>
      <c r="P32" t="str">
        <f>VLOOKUP(H32,Dashboard!$B:$C,2,0)</f>
        <v>CS-AWS-DEV</v>
      </c>
      <c r="Q32" t="str">
        <f>VLOOKUP(P32,Dashboard!K:L,2,0)</f>
        <v>vpc-DEV0000000000002</v>
      </c>
      <c r="R32" s="2">
        <f t="shared" si="3"/>
        <v>2</v>
      </c>
      <c r="S32" t="str">
        <f>VLOOKUP(Q32,Dashboard!L$2:O$4,2,0)</f>
        <v>subnet-DEV0000000000001</v>
      </c>
      <c r="T32" t="str">
        <f>VLOOKUP(Q32,Dashboard!L$2:P$4,3,0)</f>
        <v>subnet-DEV0000000000002</v>
      </c>
      <c r="U32" t="str">
        <f>IF(R32=3,VLOOKUP(Q32,Dashboard!L$2:Q$4,4,0),"")</f>
        <v/>
      </c>
    </row>
    <row r="33" spans="1:21" x14ac:dyDescent="0.25">
      <c r="A33" t="str">
        <f>'SFS-Data'!A33</f>
        <v>Server32</v>
      </c>
      <c r="B33" t="str">
        <f>'SFS-Data'!C33</f>
        <v>10.0.0.32</v>
      </c>
      <c r="C33" t="str">
        <f>'SFS-Data'!B33</f>
        <v>\\fileserver\Share2</v>
      </c>
      <c r="D33" t="str">
        <f>IF(ISNUMBER(SEARCH("10.*.*.*",B33)),"On-Premises","AWS")</f>
        <v>On-Premises</v>
      </c>
      <c r="E33" t="str">
        <f>IF(ISNUMBER(SEARCH("172.*.*.*",C33)),"AWS",IF(ISNUMBER(SEARCH("AWS",C33)),"AWS","On-Premises"))</f>
        <v>On-Premises</v>
      </c>
      <c r="F33" t="str">
        <f>VLOOKUP(A33,'Server-Data'!$A:$E,5,0)</f>
        <v>DEV</v>
      </c>
      <c r="G33" s="2">
        <f>VLOOKUP(A33,'Server-Data'!$A:$I,9,0)</f>
        <v>1</v>
      </c>
      <c r="H33" s="2">
        <f t="shared" si="4"/>
        <v>3</v>
      </c>
      <c r="I33" s="2" t="str">
        <f>INDEX(Dashboard!$A$2:$B$4,MATCH(H33,Dashboard!$B$2:$B$4,0),1)</f>
        <v>PROD</v>
      </c>
      <c r="J33" s="2">
        <f>VLOOKUP(A33,'Server-Data'!$A:$J,10,0)</f>
        <v>2</v>
      </c>
      <c r="K33" s="2">
        <f t="shared" si="0"/>
        <v>2</v>
      </c>
      <c r="L33" t="str">
        <f t="shared" si="1"/>
        <v>SMB</v>
      </c>
      <c r="M33" t="str">
        <f>VLOOKUP(A33,'Server-Data'!$A:$D,4,0)</f>
        <v>Org1</v>
      </c>
      <c r="N33" t="str">
        <f t="shared" si="5"/>
        <v>FSx for Windows File Server</v>
      </c>
      <c r="O33" t="str">
        <f t="shared" ref="O33:O66" si="6">_xlfn.SWITCH(N33,"Amazon EFS","DataSync","FSx for Windows File Server","DataSync","FSx for ONTAP","SnapMirror")</f>
        <v>DataSync</v>
      </c>
      <c r="P33" t="str">
        <f>VLOOKUP(H33,Dashboard!$B:$C,2,0)</f>
        <v>CS-AWS-PROD</v>
      </c>
      <c r="Q33" t="str">
        <f>VLOOKUP(P33,Dashboard!K:L,2,0)</f>
        <v>vpc-PROD000000000003</v>
      </c>
      <c r="R33" s="2">
        <f t="shared" si="3"/>
        <v>3</v>
      </c>
      <c r="S33" t="str">
        <f>VLOOKUP(Q33,Dashboard!L$2:O$4,2,0)</f>
        <v>subnet-PROD000000000001</v>
      </c>
      <c r="T33" t="str">
        <f>VLOOKUP(Q33,Dashboard!L$2:P$4,3,0)</f>
        <v>subnet-PROD000000000002</v>
      </c>
      <c r="U33" t="str">
        <f>IF(R33=3,VLOOKUP(Q33,Dashboard!L$2:Q$4,4,0),"")</f>
        <v>subnet-PROD000000000003</v>
      </c>
    </row>
    <row r="34" spans="1:21" x14ac:dyDescent="0.25">
      <c r="A34" t="str">
        <f>'SFS-Data'!A34</f>
        <v>Server33</v>
      </c>
      <c r="B34" t="str">
        <f>'SFS-Data'!C34</f>
        <v>10.0.0.33</v>
      </c>
      <c r="C34" t="str">
        <f>'SFS-Data'!B34</f>
        <v>\\fileserver\Share3</v>
      </c>
      <c r="D34" t="str">
        <f>IF(ISNUMBER(SEARCH("10.*.*.*",B34)),"On-Premises","AWS")</f>
        <v>On-Premises</v>
      </c>
      <c r="E34" t="str">
        <f>IF(ISNUMBER(SEARCH("172.*.*.*",C34)),"AWS",IF(ISNUMBER(SEARCH("AWS",C34)),"AWS","On-Premises"))</f>
        <v>On-Premises</v>
      </c>
      <c r="F34" t="str">
        <f>VLOOKUP(A34,'Server-Data'!$A:$E,5,0)</f>
        <v>PROD</v>
      </c>
      <c r="G34" s="2">
        <f>VLOOKUP(A34,'Server-Data'!$A:$I,9,0)</f>
        <v>3</v>
      </c>
      <c r="H34" s="2">
        <f t="shared" ref="H34:H65" si="7">_xlfn.MAXIFS(G:G,C:C,C34)</f>
        <v>3</v>
      </c>
      <c r="I34" s="2" t="str">
        <f>INDEX(Dashboard!$A$2:$B$4,MATCH(H34,Dashboard!$B$2:$B$4,0),1)</f>
        <v>PROD</v>
      </c>
      <c r="J34" s="2">
        <f>VLOOKUP(A34,'Server-Data'!$A:$J,10,0)</f>
        <v>3</v>
      </c>
      <c r="K34" s="2">
        <f t="shared" ref="K34:K65" si="8">_xlfn.MAXIFS(J:J,C:C,C34)</f>
        <v>3</v>
      </c>
      <c r="L34" t="str">
        <f t="shared" ref="L34:L66" si="9">IF(ISNUMBER(SEARCH("\\",C34)),"SMB",(IF(ISNUMBER(SEARCH(":/",C34)),"NFS",_xlfn.SWITCH(LEFT(C34,2),"//","Multi","Unknown"))))</f>
        <v>SMB</v>
      </c>
      <c r="M34" t="str">
        <f>VLOOKUP(A34,'Server-Data'!$A:$D,4,0)</f>
        <v>Org2</v>
      </c>
      <c r="N34" t="str">
        <f t="shared" si="5"/>
        <v>FSx for Windows File Server</v>
      </c>
      <c r="O34" t="str">
        <f t="shared" si="6"/>
        <v>DataSync</v>
      </c>
      <c r="P34" t="str">
        <f>VLOOKUP(H34,Dashboard!$B:$C,2,0)</f>
        <v>CS-AWS-PROD</v>
      </c>
      <c r="Q34" t="str">
        <f>VLOOKUP(P34,Dashboard!K:L,2,0)</f>
        <v>vpc-PROD000000000003</v>
      </c>
      <c r="R34" s="2">
        <f t="shared" ref="R34:R66" si="10">IF(OR(H34=3,M34="OrgHR",M34="SAP"),3,2)</f>
        <v>3</v>
      </c>
      <c r="S34" t="str">
        <f>VLOOKUP(Q34,Dashboard!L$2:O$4,2,0)</f>
        <v>subnet-PROD000000000001</v>
      </c>
      <c r="T34" t="str">
        <f>VLOOKUP(Q34,Dashboard!L$2:P$4,3,0)</f>
        <v>subnet-PROD000000000002</v>
      </c>
      <c r="U34" t="str">
        <f>IF(R34=3,VLOOKUP(Q34,Dashboard!L$2:Q$4,4,0),"")</f>
        <v>subnet-PROD000000000003</v>
      </c>
    </row>
    <row r="35" spans="1:21" x14ac:dyDescent="0.25">
      <c r="A35" t="str">
        <f>'SFS-Data'!A35</f>
        <v>Server34</v>
      </c>
      <c r="B35" t="str">
        <f>'SFS-Data'!C35</f>
        <v>10.0.0.34</v>
      </c>
      <c r="C35" t="str">
        <f>'SFS-Data'!B35</f>
        <v>\\fileserver\Share4</v>
      </c>
      <c r="D35" t="str">
        <f>IF(ISNUMBER(SEARCH("10.*.*.*",B35)),"On-Premises","AWS")</f>
        <v>On-Premises</v>
      </c>
      <c r="E35" t="str">
        <f>IF(ISNUMBER(SEARCH("172.*.*.*",C35)),"AWS",IF(ISNUMBER(SEARCH("AWS",C35)),"AWS","On-Premises"))</f>
        <v>On-Premises</v>
      </c>
      <c r="F35" t="str">
        <f>VLOOKUP(A35,'Server-Data'!$A:$E,5,0)</f>
        <v>QA</v>
      </c>
      <c r="G35" s="2">
        <f>VLOOKUP(A35,'Server-Data'!$A:$I,9,0)</f>
        <v>2</v>
      </c>
      <c r="H35" s="2">
        <f t="shared" si="7"/>
        <v>2</v>
      </c>
      <c r="I35" s="2" t="str">
        <f>INDEX(Dashboard!$A$2:$B$4,MATCH(H35,Dashboard!$B$2:$B$4,0),1)</f>
        <v>QA</v>
      </c>
      <c r="J35" s="2">
        <f>VLOOKUP(A35,'Server-Data'!$A:$J,10,0)</f>
        <v>4</v>
      </c>
      <c r="K35" s="2">
        <f t="shared" si="8"/>
        <v>4</v>
      </c>
      <c r="L35" t="str">
        <f t="shared" si="9"/>
        <v>SMB</v>
      </c>
      <c r="M35" t="str">
        <f>VLOOKUP(A35,'Server-Data'!$A:$D,4,0)</f>
        <v>Org1</v>
      </c>
      <c r="N35" t="str">
        <f t="shared" si="5"/>
        <v>FSx for Windows File Server</v>
      </c>
      <c r="O35" t="str">
        <f t="shared" si="6"/>
        <v>DataSync</v>
      </c>
      <c r="P35" t="str">
        <f>VLOOKUP(H35,Dashboard!$B:$C,2,0)</f>
        <v>CS-AWS-DEV</v>
      </c>
      <c r="Q35" t="str">
        <f>VLOOKUP(P35,Dashboard!K:L,2,0)</f>
        <v>vpc-DEV0000000000002</v>
      </c>
      <c r="R35" s="2">
        <f t="shared" si="10"/>
        <v>2</v>
      </c>
      <c r="S35" t="str">
        <f>VLOOKUP(Q35,Dashboard!L$2:O$4,2,0)</f>
        <v>subnet-DEV0000000000001</v>
      </c>
      <c r="T35" t="str">
        <f>VLOOKUP(Q35,Dashboard!L$2:P$4,3,0)</f>
        <v>subnet-DEV0000000000002</v>
      </c>
      <c r="U35" t="str">
        <f>IF(R35=3,VLOOKUP(Q35,Dashboard!L$2:Q$4,4,0),"")</f>
        <v/>
      </c>
    </row>
    <row r="36" spans="1:21" x14ac:dyDescent="0.25">
      <c r="A36" t="str">
        <f>'SFS-Data'!A36</f>
        <v>Server35</v>
      </c>
      <c r="B36" t="str">
        <f>'SFS-Data'!C36</f>
        <v>10.0.0.35</v>
      </c>
      <c r="C36" t="str">
        <f>'SFS-Data'!B36</f>
        <v>\\fileserver\Share5</v>
      </c>
      <c r="D36" t="str">
        <f>IF(ISNUMBER(SEARCH("10.*.*.*",B36)),"On-Premises","AWS")</f>
        <v>On-Premises</v>
      </c>
      <c r="E36" t="str">
        <f>IF(ISNUMBER(SEARCH("172.*.*.*",C36)),"AWS",IF(ISNUMBER(SEARCH("AWS",C36)),"AWS","On-Premises"))</f>
        <v>On-Premises</v>
      </c>
      <c r="F36" t="str">
        <f>VLOOKUP(A36,'Server-Data'!$A:$E,5,0)</f>
        <v>DEV</v>
      </c>
      <c r="G36" s="2">
        <f>VLOOKUP(A36,'Server-Data'!$A:$I,9,0)</f>
        <v>1</v>
      </c>
      <c r="H36" s="2">
        <f t="shared" si="7"/>
        <v>1</v>
      </c>
      <c r="I36" s="2" t="str">
        <f>INDEX(Dashboard!$A$2:$B$4,MATCH(H36,Dashboard!$B$2:$B$4,0),1)</f>
        <v>Dev</v>
      </c>
      <c r="J36" s="2">
        <f>VLOOKUP(A36,'Server-Data'!$A:$J,10,0)</f>
        <v>5</v>
      </c>
      <c r="K36" s="2">
        <f t="shared" si="8"/>
        <v>5</v>
      </c>
      <c r="L36" t="str">
        <f t="shared" si="9"/>
        <v>SMB</v>
      </c>
      <c r="M36" t="str">
        <f>VLOOKUP(A36,'Server-Data'!$A:$D,4,0)</f>
        <v>Org2</v>
      </c>
      <c r="N36" t="str">
        <f t="shared" si="5"/>
        <v>FSx for Windows File Server</v>
      </c>
      <c r="O36" t="str">
        <f t="shared" si="6"/>
        <v>DataSync</v>
      </c>
      <c r="P36" t="str">
        <f>VLOOKUP(H36,Dashboard!$B:$C,2,0)</f>
        <v>CS-AWS-QA</v>
      </c>
      <c r="Q36" t="str">
        <f>VLOOKUP(P36,Dashboard!K:L,2,0)</f>
        <v>vpc-QA00000000000001</v>
      </c>
      <c r="R36" s="2">
        <f t="shared" si="10"/>
        <v>2</v>
      </c>
      <c r="S36" t="str">
        <f>VLOOKUP(Q36,Dashboard!L$2:O$4,2,0)</f>
        <v>subnet-QA00000000000001</v>
      </c>
      <c r="T36" t="str">
        <f>VLOOKUP(Q36,Dashboard!L$2:P$4,3,0)</f>
        <v>subnet-QA00000000000002</v>
      </c>
      <c r="U36" t="str">
        <f>IF(R36=3,VLOOKUP(Q36,Dashboard!L$2:Q$4,4,0),"")</f>
        <v/>
      </c>
    </row>
    <row r="37" spans="1:21" x14ac:dyDescent="0.25">
      <c r="A37" t="str">
        <f>'SFS-Data'!A37</f>
        <v>Server36</v>
      </c>
      <c r="B37" t="str">
        <f>'SFS-Data'!C37</f>
        <v>10.0.0.36</v>
      </c>
      <c r="C37" t="str">
        <f>'SFS-Data'!B37</f>
        <v>\\fileserver\Share6</v>
      </c>
      <c r="D37" t="str">
        <f>IF(ISNUMBER(SEARCH("10.*.*.*",B37)),"On-Premises","AWS")</f>
        <v>On-Premises</v>
      </c>
      <c r="E37" t="str">
        <f>IF(ISNUMBER(SEARCH("172.*.*.*",C37)),"AWS",IF(ISNUMBER(SEARCH("AWS",C37)),"AWS","On-Premises"))</f>
        <v>On-Premises</v>
      </c>
      <c r="F37" t="str">
        <f>VLOOKUP(A37,'Server-Data'!$A:$E,5,0)</f>
        <v>PROD</v>
      </c>
      <c r="G37" s="2">
        <f>VLOOKUP(A37,'Server-Data'!$A:$I,9,0)</f>
        <v>3</v>
      </c>
      <c r="H37" s="2">
        <f t="shared" si="7"/>
        <v>3</v>
      </c>
      <c r="I37" s="2" t="str">
        <f>INDEX(Dashboard!$A$2:$B$4,MATCH(H37,Dashboard!$B$2:$B$4,0),1)</f>
        <v>PROD</v>
      </c>
      <c r="J37" s="2">
        <f>VLOOKUP(A37,'Server-Data'!$A:$J,10,0)</f>
        <v>1</v>
      </c>
      <c r="K37" s="2">
        <f t="shared" si="8"/>
        <v>1</v>
      </c>
      <c r="L37" t="str">
        <f t="shared" si="9"/>
        <v>SMB</v>
      </c>
      <c r="M37" t="str">
        <f>VLOOKUP(A37,'Server-Data'!$A:$D,4,0)</f>
        <v>Org1</v>
      </c>
      <c r="N37" t="str">
        <f t="shared" si="5"/>
        <v>FSx for Windows File Server</v>
      </c>
      <c r="O37" t="str">
        <f t="shared" si="6"/>
        <v>DataSync</v>
      </c>
      <c r="P37" t="str">
        <f>VLOOKUP(H37,Dashboard!$B:$C,2,0)</f>
        <v>CS-AWS-PROD</v>
      </c>
      <c r="Q37" t="str">
        <f>VLOOKUP(P37,Dashboard!K:L,2,0)</f>
        <v>vpc-PROD000000000003</v>
      </c>
      <c r="R37" s="2">
        <f t="shared" si="10"/>
        <v>3</v>
      </c>
      <c r="S37" t="str">
        <f>VLOOKUP(Q37,Dashboard!L$2:O$4,2,0)</f>
        <v>subnet-PROD000000000001</v>
      </c>
      <c r="T37" t="str">
        <f>VLOOKUP(Q37,Dashboard!L$2:P$4,3,0)</f>
        <v>subnet-PROD000000000002</v>
      </c>
      <c r="U37" t="str">
        <f>IF(R37=3,VLOOKUP(Q37,Dashboard!L$2:Q$4,4,0),"")</f>
        <v>subnet-PROD000000000003</v>
      </c>
    </row>
    <row r="38" spans="1:21" x14ac:dyDescent="0.25">
      <c r="A38" t="str">
        <f>'SFS-Data'!A38</f>
        <v>Server37</v>
      </c>
      <c r="B38" t="str">
        <f>'SFS-Data'!C38</f>
        <v>10.0.0.37</v>
      </c>
      <c r="C38" t="str">
        <f>'SFS-Data'!B38</f>
        <v>\\fileserver\Share7</v>
      </c>
      <c r="D38" t="str">
        <f>IF(ISNUMBER(SEARCH("10.*.*.*",B38)),"On-Premises","AWS")</f>
        <v>On-Premises</v>
      </c>
      <c r="E38" t="str">
        <f>IF(ISNUMBER(SEARCH("172.*.*.*",C38)),"AWS",IF(ISNUMBER(SEARCH("AWS",C38)),"AWS","On-Premises"))</f>
        <v>On-Premises</v>
      </c>
      <c r="F38" t="str">
        <f>VLOOKUP(A38,'Server-Data'!$A:$E,5,0)</f>
        <v>QA</v>
      </c>
      <c r="G38" s="2">
        <f>VLOOKUP(A38,'Server-Data'!$A:$I,9,0)</f>
        <v>2</v>
      </c>
      <c r="H38" s="2">
        <f t="shared" si="7"/>
        <v>2</v>
      </c>
      <c r="I38" s="2" t="str">
        <f>INDEX(Dashboard!$A$2:$B$4,MATCH(H38,Dashboard!$B$2:$B$4,0),1)</f>
        <v>QA</v>
      </c>
      <c r="J38" s="2">
        <f>VLOOKUP(A38,'Server-Data'!$A:$J,10,0)</f>
        <v>2</v>
      </c>
      <c r="K38" s="2">
        <f t="shared" si="8"/>
        <v>2</v>
      </c>
      <c r="L38" t="str">
        <f t="shared" si="9"/>
        <v>SMB</v>
      </c>
      <c r="M38" t="str">
        <f>VLOOKUP(A38,'Server-Data'!$A:$D,4,0)</f>
        <v>Org2</v>
      </c>
      <c r="N38" t="str">
        <f t="shared" si="5"/>
        <v>FSx for Windows File Server</v>
      </c>
      <c r="O38" t="str">
        <f t="shared" si="6"/>
        <v>DataSync</v>
      </c>
      <c r="P38" t="str">
        <f>VLOOKUP(H38,Dashboard!$B:$C,2,0)</f>
        <v>CS-AWS-DEV</v>
      </c>
      <c r="Q38" t="str">
        <f>VLOOKUP(P38,Dashboard!K:L,2,0)</f>
        <v>vpc-DEV0000000000002</v>
      </c>
      <c r="R38" s="2">
        <f t="shared" si="10"/>
        <v>2</v>
      </c>
      <c r="S38" t="str">
        <f>VLOOKUP(Q38,Dashboard!L$2:O$4,2,0)</f>
        <v>subnet-DEV0000000000001</v>
      </c>
      <c r="T38" t="str">
        <f>VLOOKUP(Q38,Dashboard!L$2:P$4,3,0)</f>
        <v>subnet-DEV0000000000002</v>
      </c>
      <c r="U38" t="str">
        <f>IF(R38=3,VLOOKUP(Q38,Dashboard!L$2:Q$4,4,0),"")</f>
        <v/>
      </c>
    </row>
    <row r="39" spans="1:21" x14ac:dyDescent="0.25">
      <c r="A39" t="str">
        <f>'SFS-Data'!A39</f>
        <v>Server38</v>
      </c>
      <c r="B39" t="str">
        <f>'SFS-Data'!C39</f>
        <v>10.0.0.38</v>
      </c>
      <c r="C39" t="str">
        <f>'SFS-Data'!B39</f>
        <v>\\fileserver\Share8</v>
      </c>
      <c r="D39" t="str">
        <f>IF(ISNUMBER(SEARCH("10.*.*.*",B39)),"On-Premises","AWS")</f>
        <v>On-Premises</v>
      </c>
      <c r="E39" t="str">
        <f>IF(ISNUMBER(SEARCH("172.*.*.*",C39)),"AWS",IF(ISNUMBER(SEARCH("AWS",C39)),"AWS","On-Premises"))</f>
        <v>On-Premises</v>
      </c>
      <c r="F39" t="str">
        <f>VLOOKUP(A39,'Server-Data'!$A:$E,5,0)</f>
        <v>DEV</v>
      </c>
      <c r="G39" s="2">
        <f>VLOOKUP(A39,'Server-Data'!$A:$I,9,0)</f>
        <v>1</v>
      </c>
      <c r="H39" s="2">
        <f t="shared" si="7"/>
        <v>1</v>
      </c>
      <c r="I39" s="2" t="str">
        <f>INDEX(Dashboard!$A$2:$B$4,MATCH(H39,Dashboard!$B$2:$B$4,0),1)</f>
        <v>Dev</v>
      </c>
      <c r="J39" s="2">
        <f>VLOOKUP(A39,'Server-Data'!$A:$J,10,0)</f>
        <v>3</v>
      </c>
      <c r="K39" s="2">
        <f t="shared" si="8"/>
        <v>3</v>
      </c>
      <c r="L39" t="str">
        <f t="shared" si="9"/>
        <v>SMB</v>
      </c>
      <c r="M39" t="str">
        <f>VLOOKUP(A39,'Server-Data'!$A:$D,4,0)</f>
        <v>Org1</v>
      </c>
      <c r="N39" t="str">
        <f t="shared" si="5"/>
        <v>FSx for Windows File Server</v>
      </c>
      <c r="O39" t="str">
        <f t="shared" si="6"/>
        <v>DataSync</v>
      </c>
      <c r="P39" t="str">
        <f>VLOOKUP(H39,Dashboard!$B:$C,2,0)</f>
        <v>CS-AWS-QA</v>
      </c>
      <c r="Q39" t="str">
        <f>VLOOKUP(P39,Dashboard!K:L,2,0)</f>
        <v>vpc-QA00000000000001</v>
      </c>
      <c r="R39" s="2">
        <f t="shared" si="10"/>
        <v>2</v>
      </c>
      <c r="S39" t="str">
        <f>VLOOKUP(Q39,Dashboard!L$2:O$4,2,0)</f>
        <v>subnet-QA00000000000001</v>
      </c>
      <c r="T39" t="str">
        <f>VLOOKUP(Q39,Dashboard!L$2:P$4,3,0)</f>
        <v>subnet-QA00000000000002</v>
      </c>
      <c r="U39" t="str">
        <f>IF(R39=3,VLOOKUP(Q39,Dashboard!L$2:Q$4,4,0),"")</f>
        <v/>
      </c>
    </row>
    <row r="40" spans="1:21" x14ac:dyDescent="0.25">
      <c r="A40" t="str">
        <f>'SFS-Data'!A40</f>
        <v>Server39</v>
      </c>
      <c r="B40" t="str">
        <f>'SFS-Data'!C40</f>
        <v>10.0.0.39</v>
      </c>
      <c r="C40" t="str">
        <f>'SFS-Data'!B40</f>
        <v>\\fileserver\Share9</v>
      </c>
      <c r="D40" t="str">
        <f>IF(ISNUMBER(SEARCH("10.*.*.*",B40)),"On-Premises","AWS")</f>
        <v>On-Premises</v>
      </c>
      <c r="E40" t="str">
        <f>IF(ISNUMBER(SEARCH("172.*.*.*",C40)),"AWS",IF(ISNUMBER(SEARCH("AWS",C40)),"AWS","On-Premises"))</f>
        <v>On-Premises</v>
      </c>
      <c r="F40" t="str">
        <f>VLOOKUP(A40,'Server-Data'!$A:$E,5,0)</f>
        <v>PROD</v>
      </c>
      <c r="G40" s="2">
        <f>VLOOKUP(A40,'Server-Data'!$A:$I,9,0)</f>
        <v>3</v>
      </c>
      <c r="H40" s="2">
        <f t="shared" si="7"/>
        <v>3</v>
      </c>
      <c r="I40" s="2" t="str">
        <f>INDEX(Dashboard!$A$2:$B$4,MATCH(H40,Dashboard!$B$2:$B$4,0),1)</f>
        <v>PROD</v>
      </c>
      <c r="J40" s="2">
        <f>VLOOKUP(A40,'Server-Data'!$A:$J,10,0)</f>
        <v>4</v>
      </c>
      <c r="K40" s="2">
        <f t="shared" si="8"/>
        <v>4</v>
      </c>
      <c r="L40" t="str">
        <f t="shared" si="9"/>
        <v>SMB</v>
      </c>
      <c r="M40" t="str">
        <f>VLOOKUP(A40,'Server-Data'!$A:$D,4,0)</f>
        <v>Org2</v>
      </c>
      <c r="N40" t="str">
        <f t="shared" si="5"/>
        <v>FSx for Windows File Server</v>
      </c>
      <c r="O40" t="str">
        <f t="shared" si="6"/>
        <v>DataSync</v>
      </c>
      <c r="P40" t="str">
        <f>VLOOKUP(H40,Dashboard!$B:$C,2,0)</f>
        <v>CS-AWS-PROD</v>
      </c>
      <c r="Q40" t="str">
        <f>VLOOKUP(P40,Dashboard!K:L,2,0)</f>
        <v>vpc-PROD000000000003</v>
      </c>
      <c r="R40" s="2">
        <f t="shared" si="10"/>
        <v>3</v>
      </c>
      <c r="S40" t="str">
        <f>VLOOKUP(Q40,Dashboard!L$2:O$4,2,0)</f>
        <v>subnet-PROD000000000001</v>
      </c>
      <c r="T40" t="str">
        <f>VLOOKUP(Q40,Dashboard!L$2:P$4,3,0)</f>
        <v>subnet-PROD000000000002</v>
      </c>
      <c r="U40" t="str">
        <f>IF(R40=3,VLOOKUP(Q40,Dashboard!L$2:Q$4,4,0),"")</f>
        <v>subnet-PROD000000000003</v>
      </c>
    </row>
    <row r="41" spans="1:21" x14ac:dyDescent="0.25">
      <c r="A41" t="str">
        <f>'SFS-Data'!A41</f>
        <v>Server40</v>
      </c>
      <c r="B41" t="str">
        <f>'SFS-Data'!C41</f>
        <v>10.0.0.40</v>
      </c>
      <c r="C41" t="str">
        <f>'SFS-Data'!B41</f>
        <v>\\fileserver\Share10</v>
      </c>
      <c r="D41" t="str">
        <f>IF(ISNUMBER(SEARCH("10.*.*.*",B41)),"On-Premises","AWS")</f>
        <v>On-Premises</v>
      </c>
      <c r="E41" t="str">
        <f>IF(ISNUMBER(SEARCH("172.*.*.*",C41)),"AWS",IF(ISNUMBER(SEARCH("AWS",C41)),"AWS","On-Premises"))</f>
        <v>On-Premises</v>
      </c>
      <c r="F41" t="str">
        <f>VLOOKUP(A41,'Server-Data'!$A:$E,5,0)</f>
        <v>QA</v>
      </c>
      <c r="G41" s="2">
        <f>VLOOKUP(A41,'Server-Data'!$A:$I,9,0)</f>
        <v>2</v>
      </c>
      <c r="H41" s="2">
        <f t="shared" si="7"/>
        <v>2</v>
      </c>
      <c r="I41" s="2" t="str">
        <f>INDEX(Dashboard!$A$2:$B$4,MATCH(H41,Dashboard!$B$2:$B$4,0),1)</f>
        <v>QA</v>
      </c>
      <c r="J41" s="2">
        <f>VLOOKUP(A41,'Server-Data'!$A:$J,10,0)</f>
        <v>5</v>
      </c>
      <c r="K41" s="2">
        <f t="shared" si="8"/>
        <v>5</v>
      </c>
      <c r="L41" t="str">
        <f t="shared" si="9"/>
        <v>SMB</v>
      </c>
      <c r="M41" t="str">
        <f>VLOOKUP(A41,'Server-Data'!$A:$D,4,0)</f>
        <v>Org1</v>
      </c>
      <c r="N41" t="str">
        <f t="shared" si="5"/>
        <v>FSx for Windows File Server</v>
      </c>
      <c r="O41" t="str">
        <f t="shared" si="6"/>
        <v>DataSync</v>
      </c>
      <c r="P41" t="str">
        <f>VLOOKUP(H41,Dashboard!$B:$C,2,0)</f>
        <v>CS-AWS-DEV</v>
      </c>
      <c r="Q41" t="str">
        <f>VLOOKUP(P41,Dashboard!K:L,2,0)</f>
        <v>vpc-DEV0000000000002</v>
      </c>
      <c r="R41" s="2">
        <f t="shared" si="10"/>
        <v>2</v>
      </c>
      <c r="S41" t="str">
        <f>VLOOKUP(Q41,Dashboard!L$2:O$4,2,0)</f>
        <v>subnet-DEV0000000000001</v>
      </c>
      <c r="T41" t="str">
        <f>VLOOKUP(Q41,Dashboard!L$2:P$4,3,0)</f>
        <v>subnet-DEV0000000000002</v>
      </c>
      <c r="U41" t="str">
        <f>IF(R41=3,VLOOKUP(Q41,Dashboard!L$2:Q$4,4,0),"")</f>
        <v/>
      </c>
    </row>
    <row r="42" spans="1:21" x14ac:dyDescent="0.25">
      <c r="A42" t="str">
        <f>'SFS-Data'!A42</f>
        <v>Server41</v>
      </c>
      <c r="B42" t="str">
        <f>'SFS-Data'!C42</f>
        <v>10.0.0.41</v>
      </c>
      <c r="C42" t="str">
        <f>'SFS-Data'!B42</f>
        <v>\\fileserver\Share1</v>
      </c>
      <c r="D42" t="str">
        <f>IF(ISNUMBER(SEARCH("10.*.*.*",B42)),"On-Premises","AWS")</f>
        <v>On-Premises</v>
      </c>
      <c r="E42" t="str">
        <f>IF(ISNUMBER(SEARCH("172.*.*.*",C42)),"AWS",IF(ISNUMBER(SEARCH("AWS",C42)),"AWS","On-Premises"))</f>
        <v>On-Premises</v>
      </c>
      <c r="F42" t="str">
        <f>VLOOKUP(A42,'Server-Data'!$A:$E,5,0)</f>
        <v>DEV</v>
      </c>
      <c r="G42" s="2">
        <f>VLOOKUP(A42,'Server-Data'!$A:$I,9,0)</f>
        <v>1</v>
      </c>
      <c r="H42" s="2">
        <f t="shared" si="7"/>
        <v>2</v>
      </c>
      <c r="I42" s="2" t="str">
        <f>INDEX(Dashboard!$A$2:$B$4,MATCH(H42,Dashboard!$B$2:$B$4,0),1)</f>
        <v>QA</v>
      </c>
      <c r="J42" s="2">
        <f>VLOOKUP(A42,'Server-Data'!$A:$J,10,0)</f>
        <v>1</v>
      </c>
      <c r="K42" s="2">
        <f t="shared" si="8"/>
        <v>5</v>
      </c>
      <c r="L42" t="str">
        <f t="shared" si="9"/>
        <v>SMB</v>
      </c>
      <c r="M42" t="str">
        <f>VLOOKUP(A42,'Server-Data'!$A:$D,4,0)</f>
        <v>Org2</v>
      </c>
      <c r="N42" t="str">
        <f t="shared" si="5"/>
        <v>FSx for Windows File Server</v>
      </c>
      <c r="O42" t="str">
        <f t="shared" si="6"/>
        <v>DataSync</v>
      </c>
      <c r="P42" t="str">
        <f>VLOOKUP(H42,Dashboard!$B:$C,2,0)</f>
        <v>CS-AWS-DEV</v>
      </c>
      <c r="Q42" t="str">
        <f>VLOOKUP(P42,Dashboard!K:L,2,0)</f>
        <v>vpc-DEV0000000000002</v>
      </c>
      <c r="R42" s="2">
        <f t="shared" si="10"/>
        <v>2</v>
      </c>
      <c r="S42" t="str">
        <f>VLOOKUP(Q42,Dashboard!L$2:O$4,2,0)</f>
        <v>subnet-DEV0000000000001</v>
      </c>
      <c r="T42" t="str">
        <f>VLOOKUP(Q42,Dashboard!L$2:P$4,3,0)</f>
        <v>subnet-DEV0000000000002</v>
      </c>
      <c r="U42" t="str">
        <f>IF(R42=3,VLOOKUP(Q42,Dashboard!L$2:Q$4,4,0),"")</f>
        <v/>
      </c>
    </row>
    <row r="43" spans="1:21" x14ac:dyDescent="0.25">
      <c r="A43" t="str">
        <f>'SFS-Data'!A43</f>
        <v>Server42</v>
      </c>
      <c r="B43" t="str">
        <f>'SFS-Data'!C43</f>
        <v>10.0.0.42</v>
      </c>
      <c r="C43" t="str">
        <f>'SFS-Data'!B43</f>
        <v>\\fileserver\Share2</v>
      </c>
      <c r="D43" t="str">
        <f>IF(ISNUMBER(SEARCH("10.*.*.*",B43)),"On-Premises","AWS")</f>
        <v>On-Premises</v>
      </c>
      <c r="E43" t="str">
        <f>IF(ISNUMBER(SEARCH("172.*.*.*",C43)),"AWS",IF(ISNUMBER(SEARCH("AWS",C43)),"AWS","On-Premises"))</f>
        <v>On-Premises</v>
      </c>
      <c r="F43" t="str">
        <f>VLOOKUP(A43,'Server-Data'!$A:$E,5,0)</f>
        <v>PROD</v>
      </c>
      <c r="G43" s="2">
        <f>VLOOKUP(A43,'Server-Data'!$A:$I,9,0)</f>
        <v>3</v>
      </c>
      <c r="H43" s="2">
        <f t="shared" si="7"/>
        <v>3</v>
      </c>
      <c r="I43" s="2" t="str">
        <f>INDEX(Dashboard!$A$2:$B$4,MATCH(H43,Dashboard!$B$2:$B$4,0),1)</f>
        <v>PROD</v>
      </c>
      <c r="J43" s="2">
        <f>VLOOKUP(A43,'Server-Data'!$A:$J,10,0)</f>
        <v>2</v>
      </c>
      <c r="K43" s="2">
        <f t="shared" si="8"/>
        <v>2</v>
      </c>
      <c r="L43" t="str">
        <f t="shared" si="9"/>
        <v>SMB</v>
      </c>
      <c r="M43" t="str">
        <f>VLOOKUP(A43,'Server-Data'!$A:$D,4,0)</f>
        <v>Org1</v>
      </c>
      <c r="N43" t="str">
        <f t="shared" si="5"/>
        <v>FSx for Windows File Server</v>
      </c>
      <c r="O43" t="str">
        <f t="shared" si="6"/>
        <v>DataSync</v>
      </c>
      <c r="P43" t="str">
        <f>VLOOKUP(H43,Dashboard!$B:$C,2,0)</f>
        <v>CS-AWS-PROD</v>
      </c>
      <c r="Q43" t="str">
        <f>VLOOKUP(P43,Dashboard!K:L,2,0)</f>
        <v>vpc-PROD000000000003</v>
      </c>
      <c r="R43" s="2">
        <f t="shared" si="10"/>
        <v>3</v>
      </c>
      <c r="S43" t="str">
        <f>VLOOKUP(Q43,Dashboard!L$2:O$4,2,0)</f>
        <v>subnet-PROD000000000001</v>
      </c>
      <c r="T43" t="str">
        <f>VLOOKUP(Q43,Dashboard!L$2:P$4,3,0)</f>
        <v>subnet-PROD000000000002</v>
      </c>
      <c r="U43" t="str">
        <f>IF(R43=3,VLOOKUP(Q43,Dashboard!L$2:Q$4,4,0),"")</f>
        <v>subnet-PROD000000000003</v>
      </c>
    </row>
    <row r="44" spans="1:21" x14ac:dyDescent="0.25">
      <c r="A44" t="str">
        <f>'SFS-Data'!A44</f>
        <v>Server43</v>
      </c>
      <c r="B44" t="str">
        <f>'SFS-Data'!C44</f>
        <v>10.0.0.43</v>
      </c>
      <c r="C44" t="str">
        <f>'SFS-Data'!B44</f>
        <v>\\fileserver\Share3</v>
      </c>
      <c r="D44" t="str">
        <f>IF(ISNUMBER(SEARCH("10.*.*.*",B44)),"On-Premises","AWS")</f>
        <v>On-Premises</v>
      </c>
      <c r="E44" t="str">
        <f>IF(ISNUMBER(SEARCH("172.*.*.*",C44)),"AWS",IF(ISNUMBER(SEARCH("AWS",C44)),"AWS","On-Premises"))</f>
        <v>On-Premises</v>
      </c>
      <c r="F44" t="str">
        <f>VLOOKUP(A44,'Server-Data'!$A:$E,5,0)</f>
        <v>QA</v>
      </c>
      <c r="G44" s="2">
        <f>VLOOKUP(A44,'Server-Data'!$A:$I,9,0)</f>
        <v>2</v>
      </c>
      <c r="H44" s="2">
        <f t="shared" si="7"/>
        <v>3</v>
      </c>
      <c r="I44" s="2" t="str">
        <f>INDEX(Dashboard!$A$2:$B$4,MATCH(H44,Dashboard!$B$2:$B$4,0),1)</f>
        <v>PROD</v>
      </c>
      <c r="J44" s="2">
        <f>VLOOKUP(A44,'Server-Data'!$A:$J,10,0)</f>
        <v>3</v>
      </c>
      <c r="K44" s="2">
        <f t="shared" si="8"/>
        <v>3</v>
      </c>
      <c r="L44" t="str">
        <f t="shared" si="9"/>
        <v>SMB</v>
      </c>
      <c r="M44" t="str">
        <f>VLOOKUP(A44,'Server-Data'!$A:$D,4,0)</f>
        <v>Org2</v>
      </c>
      <c r="N44" t="str">
        <f t="shared" si="5"/>
        <v>FSx for Windows File Server</v>
      </c>
      <c r="O44" t="str">
        <f t="shared" si="6"/>
        <v>DataSync</v>
      </c>
      <c r="P44" t="str">
        <f>VLOOKUP(H44,Dashboard!$B:$C,2,0)</f>
        <v>CS-AWS-PROD</v>
      </c>
      <c r="Q44" t="str">
        <f>VLOOKUP(P44,Dashboard!K:L,2,0)</f>
        <v>vpc-PROD000000000003</v>
      </c>
      <c r="R44" s="2">
        <f t="shared" si="10"/>
        <v>3</v>
      </c>
      <c r="S44" t="str">
        <f>VLOOKUP(Q44,Dashboard!L$2:O$4,2,0)</f>
        <v>subnet-PROD000000000001</v>
      </c>
      <c r="T44" t="str">
        <f>VLOOKUP(Q44,Dashboard!L$2:P$4,3,0)</f>
        <v>subnet-PROD000000000002</v>
      </c>
      <c r="U44" t="str">
        <f>IF(R44=3,VLOOKUP(Q44,Dashboard!L$2:Q$4,4,0),"")</f>
        <v>subnet-PROD000000000003</v>
      </c>
    </row>
    <row r="45" spans="1:21" x14ac:dyDescent="0.25">
      <c r="A45" t="str">
        <f>'SFS-Data'!A45</f>
        <v>Server44</v>
      </c>
      <c r="B45" t="str">
        <f>'SFS-Data'!C45</f>
        <v>10.0.0.44</v>
      </c>
      <c r="C45" t="str">
        <f>'SFS-Data'!B45</f>
        <v>\\fileserver\Share4</v>
      </c>
      <c r="D45" t="str">
        <f>IF(ISNUMBER(SEARCH("10.*.*.*",B45)),"On-Premises","AWS")</f>
        <v>On-Premises</v>
      </c>
      <c r="E45" t="str">
        <f>IF(ISNUMBER(SEARCH("172.*.*.*",C45)),"AWS",IF(ISNUMBER(SEARCH("AWS",C45)),"AWS","On-Premises"))</f>
        <v>On-Premises</v>
      </c>
      <c r="F45" t="str">
        <f>VLOOKUP(A45,'Server-Data'!$A:$E,5,0)</f>
        <v>DEV</v>
      </c>
      <c r="G45" s="2">
        <f>VLOOKUP(A45,'Server-Data'!$A:$I,9,0)</f>
        <v>1</v>
      </c>
      <c r="H45" s="2">
        <f t="shared" si="7"/>
        <v>2</v>
      </c>
      <c r="I45" s="2" t="str">
        <f>INDEX(Dashboard!$A$2:$B$4,MATCH(H45,Dashboard!$B$2:$B$4,0),1)</f>
        <v>QA</v>
      </c>
      <c r="J45" s="2">
        <f>VLOOKUP(A45,'Server-Data'!$A:$J,10,0)</f>
        <v>4</v>
      </c>
      <c r="K45" s="2">
        <f t="shared" si="8"/>
        <v>4</v>
      </c>
      <c r="L45" t="str">
        <f t="shared" si="9"/>
        <v>SMB</v>
      </c>
      <c r="M45" t="str">
        <f>VLOOKUP(A45,'Server-Data'!$A:$D,4,0)</f>
        <v>Org1</v>
      </c>
      <c r="N45" t="str">
        <f t="shared" si="5"/>
        <v>FSx for Windows File Server</v>
      </c>
      <c r="O45" t="str">
        <f t="shared" si="6"/>
        <v>DataSync</v>
      </c>
      <c r="P45" t="str">
        <f>VLOOKUP(H45,Dashboard!$B:$C,2,0)</f>
        <v>CS-AWS-DEV</v>
      </c>
      <c r="Q45" t="str">
        <f>VLOOKUP(P45,Dashboard!K:L,2,0)</f>
        <v>vpc-DEV0000000000002</v>
      </c>
      <c r="R45" s="2">
        <f t="shared" si="10"/>
        <v>2</v>
      </c>
      <c r="S45" t="str">
        <f>VLOOKUP(Q45,Dashboard!L$2:O$4,2,0)</f>
        <v>subnet-DEV0000000000001</v>
      </c>
      <c r="T45" t="str">
        <f>VLOOKUP(Q45,Dashboard!L$2:P$4,3,0)</f>
        <v>subnet-DEV0000000000002</v>
      </c>
      <c r="U45" t="str">
        <f>IF(R45=3,VLOOKUP(Q45,Dashboard!L$2:Q$4,4,0),"")</f>
        <v/>
      </c>
    </row>
    <row r="46" spans="1:21" x14ac:dyDescent="0.25">
      <c r="A46" t="str">
        <f>'SFS-Data'!A46</f>
        <v>Server45</v>
      </c>
      <c r="B46" t="str">
        <f>'SFS-Data'!C46</f>
        <v>10.0.0.45</v>
      </c>
      <c r="C46" t="str">
        <f>'SFS-Data'!B46</f>
        <v>\\fileserver\Share15</v>
      </c>
      <c r="D46" t="str">
        <f>IF(ISNUMBER(SEARCH("10.*.*.*",B46)),"On-Premises","AWS")</f>
        <v>On-Premises</v>
      </c>
      <c r="E46" t="str">
        <f>IF(ISNUMBER(SEARCH("172.*.*.*",C46)),"AWS",IF(ISNUMBER(SEARCH("AWS",C46)),"AWS","On-Premises"))</f>
        <v>On-Premises</v>
      </c>
      <c r="F46" t="str">
        <f>VLOOKUP(A46,'Server-Data'!$A:$E,5,0)</f>
        <v>PROD</v>
      </c>
      <c r="G46" s="2">
        <f>VLOOKUP(A46,'Server-Data'!$A:$I,9,0)</f>
        <v>3</v>
      </c>
      <c r="H46" s="2">
        <f t="shared" si="7"/>
        <v>3</v>
      </c>
      <c r="I46" s="2" t="str">
        <f>INDEX(Dashboard!$A$2:$B$4,MATCH(H46,Dashboard!$B$2:$B$4,0),1)</f>
        <v>PROD</v>
      </c>
      <c r="J46" s="2">
        <f>VLOOKUP(A46,'Server-Data'!$A:$J,10,0)</f>
        <v>5</v>
      </c>
      <c r="K46" s="2">
        <f t="shared" si="8"/>
        <v>5</v>
      </c>
      <c r="L46" t="str">
        <f t="shared" si="9"/>
        <v>SMB</v>
      </c>
      <c r="M46" t="str">
        <f>VLOOKUP(A46,'Server-Data'!$A:$D,4,0)</f>
        <v>Org2</v>
      </c>
      <c r="N46" t="str">
        <f t="shared" si="5"/>
        <v>FSx for Windows File Server</v>
      </c>
      <c r="O46" t="str">
        <f t="shared" si="6"/>
        <v>DataSync</v>
      </c>
      <c r="P46" t="str">
        <f>VLOOKUP(H46,Dashboard!$B:$C,2,0)</f>
        <v>CS-AWS-PROD</v>
      </c>
      <c r="Q46" t="str">
        <f>VLOOKUP(P46,Dashboard!K:L,2,0)</f>
        <v>vpc-PROD000000000003</v>
      </c>
      <c r="R46" s="2">
        <f t="shared" si="10"/>
        <v>3</v>
      </c>
      <c r="S46" t="str">
        <f>VLOOKUP(Q46,Dashboard!L$2:O$4,2,0)</f>
        <v>subnet-PROD000000000001</v>
      </c>
      <c r="T46" t="str">
        <f>VLOOKUP(Q46,Dashboard!L$2:P$4,3,0)</f>
        <v>subnet-PROD000000000002</v>
      </c>
      <c r="U46" t="str">
        <f>IF(R46=3,VLOOKUP(Q46,Dashboard!L$2:Q$4,4,0),"")</f>
        <v>subnet-PROD000000000003</v>
      </c>
    </row>
    <row r="47" spans="1:21" x14ac:dyDescent="0.25">
      <c r="A47" t="str">
        <f>'SFS-Data'!A47</f>
        <v>Server46</v>
      </c>
      <c r="B47" t="str">
        <f>'SFS-Data'!C47</f>
        <v>10.0.0.46</v>
      </c>
      <c r="C47" t="str">
        <f>'SFS-Data'!B47</f>
        <v>\\fileserver\Share16</v>
      </c>
      <c r="D47" t="str">
        <f>IF(ISNUMBER(SEARCH("10.*.*.*",B47)),"On-Premises","AWS")</f>
        <v>On-Premises</v>
      </c>
      <c r="E47" t="str">
        <f>IF(ISNUMBER(SEARCH("172.*.*.*",C47)),"AWS",IF(ISNUMBER(SEARCH("AWS",C47)),"AWS","On-Premises"))</f>
        <v>On-Premises</v>
      </c>
      <c r="F47" t="str">
        <f>VLOOKUP(A47,'Server-Data'!$A:$E,5,0)</f>
        <v>QA</v>
      </c>
      <c r="G47" s="2">
        <f>VLOOKUP(A47,'Server-Data'!$A:$I,9,0)</f>
        <v>2</v>
      </c>
      <c r="H47" s="2">
        <f t="shared" si="7"/>
        <v>2</v>
      </c>
      <c r="I47" s="2" t="str">
        <f>INDEX(Dashboard!$A$2:$B$4,MATCH(H47,Dashboard!$B$2:$B$4,0),1)</f>
        <v>QA</v>
      </c>
      <c r="J47" s="2">
        <f>VLOOKUP(A47,'Server-Data'!$A:$J,10,0)</f>
        <v>1</v>
      </c>
      <c r="K47" s="2">
        <f t="shared" si="8"/>
        <v>1</v>
      </c>
      <c r="L47" t="str">
        <f t="shared" si="9"/>
        <v>SMB</v>
      </c>
      <c r="M47" t="str">
        <f>VLOOKUP(A47,'Server-Data'!$A:$D,4,0)</f>
        <v>Org1</v>
      </c>
      <c r="N47" t="str">
        <f t="shared" si="5"/>
        <v>FSx for Windows File Server</v>
      </c>
      <c r="O47" t="str">
        <f t="shared" si="6"/>
        <v>DataSync</v>
      </c>
      <c r="P47" t="str">
        <f>VLOOKUP(H47,Dashboard!$B:$C,2,0)</f>
        <v>CS-AWS-DEV</v>
      </c>
      <c r="Q47" t="str">
        <f>VLOOKUP(P47,Dashboard!K:L,2,0)</f>
        <v>vpc-DEV0000000000002</v>
      </c>
      <c r="R47" s="2">
        <f t="shared" si="10"/>
        <v>2</v>
      </c>
      <c r="S47" t="str">
        <f>VLOOKUP(Q47,Dashboard!L$2:O$4,2,0)</f>
        <v>subnet-DEV0000000000001</v>
      </c>
      <c r="T47" t="str">
        <f>VLOOKUP(Q47,Dashboard!L$2:P$4,3,0)</f>
        <v>subnet-DEV0000000000002</v>
      </c>
      <c r="U47" t="str">
        <f>IF(R47=3,VLOOKUP(Q47,Dashboard!L$2:Q$4,4,0),"")</f>
        <v/>
      </c>
    </row>
    <row r="48" spans="1:21" x14ac:dyDescent="0.25">
      <c r="A48" t="str">
        <f>'SFS-Data'!A48</f>
        <v>Server47</v>
      </c>
      <c r="B48" t="str">
        <f>'SFS-Data'!C48</f>
        <v>10.0.0.47</v>
      </c>
      <c r="C48" t="str">
        <f>'SFS-Data'!B48</f>
        <v>\\fileserver\Share17</v>
      </c>
      <c r="D48" t="str">
        <f>IF(ISNUMBER(SEARCH("10.*.*.*",B48)),"On-Premises","AWS")</f>
        <v>On-Premises</v>
      </c>
      <c r="E48" t="str">
        <f>IF(ISNUMBER(SEARCH("172.*.*.*",C48)),"AWS",IF(ISNUMBER(SEARCH("AWS",C48)),"AWS","On-Premises"))</f>
        <v>On-Premises</v>
      </c>
      <c r="F48" t="str">
        <f>VLOOKUP(A48,'Server-Data'!$A:$E,5,0)</f>
        <v>DEV</v>
      </c>
      <c r="G48" s="2">
        <f>VLOOKUP(A48,'Server-Data'!$A:$I,9,0)</f>
        <v>1</v>
      </c>
      <c r="H48" s="2">
        <f t="shared" si="7"/>
        <v>1</v>
      </c>
      <c r="I48" s="2" t="str">
        <f>INDEX(Dashboard!$A$2:$B$4,MATCH(H48,Dashboard!$B$2:$B$4,0),1)</f>
        <v>Dev</v>
      </c>
      <c r="J48" s="2">
        <f>VLOOKUP(A48,'Server-Data'!$A:$J,10,0)</f>
        <v>2</v>
      </c>
      <c r="K48" s="2">
        <f t="shared" si="8"/>
        <v>2</v>
      </c>
      <c r="L48" t="str">
        <f t="shared" si="9"/>
        <v>SMB</v>
      </c>
      <c r="M48" t="str">
        <f>VLOOKUP(A48,'Server-Data'!$A:$D,4,0)</f>
        <v>Org1</v>
      </c>
      <c r="N48" t="str">
        <f t="shared" si="5"/>
        <v>FSx for Windows File Server</v>
      </c>
      <c r="O48" t="str">
        <f t="shared" si="6"/>
        <v>DataSync</v>
      </c>
      <c r="P48" t="str">
        <f>VLOOKUP(H48,Dashboard!$B:$C,2,0)</f>
        <v>CS-AWS-QA</v>
      </c>
      <c r="Q48" t="str">
        <f>VLOOKUP(P48,Dashboard!K:L,2,0)</f>
        <v>vpc-QA00000000000001</v>
      </c>
      <c r="R48" s="2">
        <f t="shared" si="10"/>
        <v>2</v>
      </c>
      <c r="S48" t="str">
        <f>VLOOKUP(Q48,Dashboard!L$2:O$4,2,0)</f>
        <v>subnet-QA00000000000001</v>
      </c>
      <c r="T48" t="str">
        <f>VLOOKUP(Q48,Dashboard!L$2:P$4,3,0)</f>
        <v>subnet-QA00000000000002</v>
      </c>
      <c r="U48" t="str">
        <f>IF(R48=3,VLOOKUP(Q48,Dashboard!L$2:Q$4,4,0),"")</f>
        <v/>
      </c>
    </row>
    <row r="49" spans="1:21" x14ac:dyDescent="0.25">
      <c r="A49" t="str">
        <f>'SFS-Data'!A49</f>
        <v>Server48</v>
      </c>
      <c r="B49" t="str">
        <f>'SFS-Data'!C49</f>
        <v>10.0.0.48</v>
      </c>
      <c r="C49" t="str">
        <f>'SFS-Data'!B49</f>
        <v>\\fileserver\Share18</v>
      </c>
      <c r="D49" t="str">
        <f>IF(ISNUMBER(SEARCH("10.*.*.*",B49)),"On-Premises","AWS")</f>
        <v>On-Premises</v>
      </c>
      <c r="E49" t="str">
        <f>IF(ISNUMBER(SEARCH("172.*.*.*",C49)),"AWS",IF(ISNUMBER(SEARCH("AWS",C49)),"AWS","On-Premises"))</f>
        <v>On-Premises</v>
      </c>
      <c r="F49" t="str">
        <f>VLOOKUP(A49,'Server-Data'!$A:$E,5,0)</f>
        <v>PROD</v>
      </c>
      <c r="G49" s="2">
        <f>VLOOKUP(A49,'Server-Data'!$A:$I,9,0)</f>
        <v>3</v>
      </c>
      <c r="H49" s="2">
        <f t="shared" si="7"/>
        <v>3</v>
      </c>
      <c r="I49" s="2" t="str">
        <f>INDEX(Dashboard!$A$2:$B$4,MATCH(H49,Dashboard!$B$2:$B$4,0),1)</f>
        <v>PROD</v>
      </c>
      <c r="J49" s="2">
        <f>VLOOKUP(A49,'Server-Data'!$A:$J,10,0)</f>
        <v>3</v>
      </c>
      <c r="K49" s="2">
        <f t="shared" si="8"/>
        <v>3</v>
      </c>
      <c r="L49" t="str">
        <f t="shared" si="9"/>
        <v>SMB</v>
      </c>
      <c r="M49" t="str">
        <f>VLOOKUP(A49,'Server-Data'!$A:$D,4,0)</f>
        <v>Org2</v>
      </c>
      <c r="N49" t="str">
        <f t="shared" si="5"/>
        <v>FSx for Windows File Server</v>
      </c>
      <c r="O49" t="str">
        <f t="shared" si="6"/>
        <v>DataSync</v>
      </c>
      <c r="P49" t="str">
        <f>VLOOKUP(H49,Dashboard!$B:$C,2,0)</f>
        <v>CS-AWS-PROD</v>
      </c>
      <c r="Q49" t="str">
        <f>VLOOKUP(P49,Dashboard!K:L,2,0)</f>
        <v>vpc-PROD000000000003</v>
      </c>
      <c r="R49" s="2">
        <f t="shared" si="10"/>
        <v>3</v>
      </c>
      <c r="S49" t="str">
        <f>VLOOKUP(Q49,Dashboard!L$2:O$4,2,0)</f>
        <v>subnet-PROD000000000001</v>
      </c>
      <c r="T49" t="str">
        <f>VLOOKUP(Q49,Dashboard!L$2:P$4,3,0)</f>
        <v>subnet-PROD000000000002</v>
      </c>
      <c r="U49" t="str">
        <f>IF(R49=3,VLOOKUP(Q49,Dashboard!L$2:Q$4,4,0),"")</f>
        <v>subnet-PROD000000000003</v>
      </c>
    </row>
    <row r="50" spans="1:21" x14ac:dyDescent="0.25">
      <c r="A50" t="str">
        <f>'SFS-Data'!A50</f>
        <v>Server49</v>
      </c>
      <c r="B50" t="str">
        <f>'SFS-Data'!C50</f>
        <v>10.0.0.49</v>
      </c>
      <c r="C50" t="str">
        <f>'SFS-Data'!B50</f>
        <v>\\fileserver\Share19</v>
      </c>
      <c r="D50" t="str">
        <f>IF(ISNUMBER(SEARCH("10.*.*.*",B50)),"On-Premises","AWS")</f>
        <v>On-Premises</v>
      </c>
      <c r="E50" t="str">
        <f>IF(ISNUMBER(SEARCH("172.*.*.*",C50)),"AWS",IF(ISNUMBER(SEARCH("AWS",C50)),"AWS","On-Premises"))</f>
        <v>On-Premises</v>
      </c>
      <c r="F50" t="str">
        <f>VLOOKUP(A50,'Server-Data'!$A:$E,5,0)</f>
        <v>QA</v>
      </c>
      <c r="G50" s="2">
        <f>VLOOKUP(A50,'Server-Data'!$A:$I,9,0)</f>
        <v>2</v>
      </c>
      <c r="H50" s="2">
        <f t="shared" si="7"/>
        <v>2</v>
      </c>
      <c r="I50" s="2" t="str">
        <f>INDEX(Dashboard!$A$2:$B$4,MATCH(H50,Dashboard!$B$2:$B$4,0),1)</f>
        <v>QA</v>
      </c>
      <c r="J50" s="2">
        <f>VLOOKUP(A50,'Server-Data'!$A:$J,10,0)</f>
        <v>4</v>
      </c>
      <c r="K50" s="2">
        <f t="shared" si="8"/>
        <v>4</v>
      </c>
      <c r="L50" t="str">
        <f t="shared" si="9"/>
        <v>SMB</v>
      </c>
      <c r="M50" t="str">
        <f>VLOOKUP(A50,'Server-Data'!$A:$D,4,0)</f>
        <v>Org1</v>
      </c>
      <c r="N50" t="str">
        <f t="shared" si="5"/>
        <v>FSx for Windows File Server</v>
      </c>
      <c r="O50" t="str">
        <f t="shared" si="6"/>
        <v>DataSync</v>
      </c>
      <c r="P50" t="str">
        <f>VLOOKUP(H50,Dashboard!$B:$C,2,0)</f>
        <v>CS-AWS-DEV</v>
      </c>
      <c r="Q50" t="str">
        <f>VLOOKUP(P50,Dashboard!K:L,2,0)</f>
        <v>vpc-DEV0000000000002</v>
      </c>
      <c r="R50" s="2">
        <f t="shared" si="10"/>
        <v>2</v>
      </c>
      <c r="S50" t="str">
        <f>VLOOKUP(Q50,Dashboard!L$2:O$4,2,0)</f>
        <v>subnet-DEV0000000000001</v>
      </c>
      <c r="T50" t="str">
        <f>VLOOKUP(Q50,Dashboard!L$2:P$4,3,0)</f>
        <v>subnet-DEV0000000000002</v>
      </c>
      <c r="U50" t="str">
        <f>IF(R50=3,VLOOKUP(Q50,Dashboard!L$2:Q$4,4,0),"")</f>
        <v/>
      </c>
    </row>
    <row r="51" spans="1:21" x14ac:dyDescent="0.25">
      <c r="A51" t="str">
        <f>'SFS-Data'!A51</f>
        <v>Server50</v>
      </c>
      <c r="B51" t="str">
        <f>'SFS-Data'!C51</f>
        <v>10.0.0.50</v>
      </c>
      <c r="C51" t="str">
        <f>'SFS-Data'!B51</f>
        <v>\\fileserver\Share20</v>
      </c>
      <c r="D51" t="str">
        <f>IF(ISNUMBER(SEARCH("10.*.*.*",B51)),"On-Premises","AWS")</f>
        <v>On-Premises</v>
      </c>
      <c r="E51" t="str">
        <f>IF(ISNUMBER(SEARCH("172.*.*.*",C51)),"AWS",IF(ISNUMBER(SEARCH("AWS",C51)),"AWS","On-Premises"))</f>
        <v>On-Premises</v>
      </c>
      <c r="F51" t="str">
        <f>VLOOKUP(A51,'Server-Data'!$A:$E,5,0)</f>
        <v>DEV</v>
      </c>
      <c r="G51" s="2">
        <f>VLOOKUP(A51,'Server-Data'!$A:$I,9,0)</f>
        <v>1</v>
      </c>
      <c r="H51" s="2">
        <f t="shared" si="7"/>
        <v>1</v>
      </c>
      <c r="I51" s="2" t="str">
        <f>INDEX(Dashboard!$A$2:$B$4,MATCH(H51,Dashboard!$B$2:$B$4,0),1)</f>
        <v>Dev</v>
      </c>
      <c r="J51" s="2">
        <f>VLOOKUP(A51,'Server-Data'!$A:$J,10,0)</f>
        <v>5</v>
      </c>
      <c r="K51" s="2">
        <f t="shared" si="8"/>
        <v>5</v>
      </c>
      <c r="L51" t="str">
        <f t="shared" si="9"/>
        <v>SMB</v>
      </c>
      <c r="M51" t="str">
        <f>VLOOKUP(A51,'Server-Data'!$A:$D,4,0)</f>
        <v>Org2</v>
      </c>
      <c r="N51" t="str">
        <f t="shared" si="5"/>
        <v>FSx for Windows File Server</v>
      </c>
      <c r="O51" t="str">
        <f t="shared" si="6"/>
        <v>DataSync</v>
      </c>
      <c r="P51" t="str">
        <f>VLOOKUP(H51,Dashboard!$B:$C,2,0)</f>
        <v>CS-AWS-QA</v>
      </c>
      <c r="Q51" t="str">
        <f>VLOOKUP(P51,Dashboard!K:L,2,0)</f>
        <v>vpc-QA00000000000001</v>
      </c>
      <c r="R51" s="2">
        <f t="shared" si="10"/>
        <v>2</v>
      </c>
      <c r="S51" t="str">
        <f>VLOOKUP(Q51,Dashboard!L$2:O$4,2,0)</f>
        <v>subnet-QA00000000000001</v>
      </c>
      <c r="T51" t="str">
        <f>VLOOKUP(Q51,Dashboard!L$2:P$4,3,0)</f>
        <v>subnet-QA00000000000002</v>
      </c>
      <c r="U51" t="str">
        <f>IF(R51=3,VLOOKUP(Q51,Dashboard!L$2:Q$4,4,0),"")</f>
        <v/>
      </c>
    </row>
    <row r="52" spans="1:21" x14ac:dyDescent="0.25">
      <c r="A52" t="str">
        <f>'SFS-Data'!A52</f>
        <v>Server51</v>
      </c>
      <c r="B52" t="str">
        <f>'SFS-Data'!C52</f>
        <v>10.0.0.51</v>
      </c>
      <c r="C52" t="str">
        <f>'SFS-Data'!B52</f>
        <v>netapp:/share4</v>
      </c>
      <c r="D52" t="str">
        <f>IF(ISNUMBER(SEARCH("10.*.*.*",B52)),"On-Premises","AWS")</f>
        <v>On-Premises</v>
      </c>
      <c r="E52" t="str">
        <f>IF(ISNUMBER(SEARCH("172.*.*.*",C52)),"AWS",IF(ISNUMBER(SEARCH("AWS",C52)),"AWS","On-Premises"))</f>
        <v>On-Premises</v>
      </c>
      <c r="F52" t="str">
        <f>VLOOKUP(A52,'Server-Data'!$A:$E,5,0)</f>
        <v>DEV</v>
      </c>
      <c r="G52" s="2">
        <f>VLOOKUP(A52,'Server-Data'!$A:$I,9,0)</f>
        <v>1</v>
      </c>
      <c r="H52" s="2">
        <f t="shared" si="7"/>
        <v>2</v>
      </c>
      <c r="I52" s="2" t="str">
        <f>INDEX(Dashboard!$A$2:$B$4,MATCH(H52,Dashboard!$B$2:$B$4,0),1)</f>
        <v>QA</v>
      </c>
      <c r="J52" s="2">
        <f>VLOOKUP(A52,'Server-Data'!$A:$J,10,0)</f>
        <v>1</v>
      </c>
      <c r="K52" s="2">
        <f t="shared" si="8"/>
        <v>4</v>
      </c>
      <c r="L52" t="str">
        <f t="shared" si="9"/>
        <v>NFS</v>
      </c>
      <c r="M52" t="str">
        <f>VLOOKUP(A52,'Server-Data'!$A:$D,4,0)</f>
        <v>Org1</v>
      </c>
      <c r="N52" t="str">
        <f t="shared" si="5"/>
        <v>Amazon EFS</v>
      </c>
      <c r="O52" t="str">
        <f t="shared" si="6"/>
        <v>DataSync</v>
      </c>
      <c r="P52" t="str">
        <f>VLOOKUP(H52,Dashboard!$B:$C,2,0)</f>
        <v>CS-AWS-DEV</v>
      </c>
      <c r="Q52" t="str">
        <f>VLOOKUP(P52,Dashboard!K:L,2,0)</f>
        <v>vpc-DEV0000000000002</v>
      </c>
      <c r="R52" s="2">
        <f t="shared" si="10"/>
        <v>2</v>
      </c>
      <c r="S52" t="str">
        <f>VLOOKUP(Q52,Dashboard!L$2:O$4,2,0)</f>
        <v>subnet-DEV0000000000001</v>
      </c>
      <c r="T52" t="str">
        <f>VLOOKUP(Q52,Dashboard!L$2:P$4,3,0)</f>
        <v>subnet-DEV0000000000002</v>
      </c>
      <c r="U52" t="str">
        <f>IF(R52=3,VLOOKUP(Q52,Dashboard!L$2:Q$4,4,0),"")</f>
        <v/>
      </c>
    </row>
    <row r="53" spans="1:21" x14ac:dyDescent="0.25">
      <c r="A53" t="str">
        <f>'SFS-Data'!A53</f>
        <v>Server52</v>
      </c>
      <c r="B53" t="str">
        <f>'SFS-Data'!C53</f>
        <v>10.0.0.52</v>
      </c>
      <c r="C53" t="str">
        <f>'SFS-Data'!B53</f>
        <v>netapp:/share5</v>
      </c>
      <c r="D53" t="str">
        <f>IF(ISNUMBER(SEARCH("10.*.*.*",B53)),"On-Premises","AWS")</f>
        <v>On-Premises</v>
      </c>
      <c r="E53" t="str">
        <f>IF(ISNUMBER(SEARCH("172.*.*.*",C53)),"AWS",IF(ISNUMBER(SEARCH("AWS",C53)),"AWS","On-Premises"))</f>
        <v>On-Premises</v>
      </c>
      <c r="F53" t="str">
        <f>VLOOKUP(A53,'Server-Data'!$A:$E,5,0)</f>
        <v>PROD</v>
      </c>
      <c r="G53" s="2">
        <f>VLOOKUP(A53,'Server-Data'!$A:$I,9,0)</f>
        <v>3</v>
      </c>
      <c r="H53" s="2">
        <f t="shared" si="7"/>
        <v>3</v>
      </c>
      <c r="I53" s="2" t="str">
        <f>INDEX(Dashboard!$A$2:$B$4,MATCH(H53,Dashboard!$B$2:$B$4,0),1)</f>
        <v>PROD</v>
      </c>
      <c r="J53" s="2" t="str">
        <f>VLOOKUP(A53,'Server-Data'!$A:$J,10,0)</f>
        <v/>
      </c>
      <c r="K53" s="2">
        <f t="shared" si="8"/>
        <v>5</v>
      </c>
      <c r="L53" t="str">
        <f t="shared" si="9"/>
        <v>NFS</v>
      </c>
      <c r="M53" t="str">
        <f>VLOOKUP(A53,'Server-Data'!$A:$D,4,0)</f>
        <v>SAP</v>
      </c>
      <c r="N53" t="str">
        <f t="shared" si="5"/>
        <v>Amazon EFS</v>
      </c>
      <c r="O53" t="str">
        <f t="shared" si="6"/>
        <v>DataSync</v>
      </c>
      <c r="P53" t="str">
        <f>VLOOKUP(H53,Dashboard!$B:$C,2,0)</f>
        <v>CS-AWS-PROD</v>
      </c>
      <c r="Q53" t="str">
        <f>VLOOKUP(P53,Dashboard!K:L,2,0)</f>
        <v>vpc-PROD000000000003</v>
      </c>
      <c r="R53" s="2">
        <f t="shared" si="10"/>
        <v>3</v>
      </c>
      <c r="S53" t="str">
        <f>VLOOKUP(Q53,Dashboard!L$2:O$4,2,0)</f>
        <v>subnet-PROD000000000001</v>
      </c>
      <c r="T53" t="str">
        <f>VLOOKUP(Q53,Dashboard!L$2:P$4,3,0)</f>
        <v>subnet-PROD000000000002</v>
      </c>
      <c r="U53" t="str">
        <f>IF(R53=3,VLOOKUP(Q53,Dashboard!L$2:Q$4,4,0),"")</f>
        <v>subnet-PROD000000000003</v>
      </c>
    </row>
    <row r="54" spans="1:21" x14ac:dyDescent="0.25">
      <c r="A54" t="str">
        <f>'SFS-Data'!A54</f>
        <v>Server53</v>
      </c>
      <c r="B54" t="str">
        <f>'SFS-Data'!C54</f>
        <v>10.0.0.53</v>
      </c>
      <c r="C54" t="str">
        <f>'SFS-Data'!B54</f>
        <v>netapp:/share6</v>
      </c>
      <c r="D54" t="str">
        <f>IF(ISNUMBER(SEARCH("10.*.*.*",B54)),"On-Premises","AWS")</f>
        <v>On-Premises</v>
      </c>
      <c r="E54" t="str">
        <f>IF(ISNUMBER(SEARCH("172.*.*.*",C54)),"AWS",IF(ISNUMBER(SEARCH("AWS",C54)),"AWS","On-Premises"))</f>
        <v>On-Premises</v>
      </c>
      <c r="F54" t="str">
        <f>VLOOKUP(A54,'Server-Data'!$A:$E,5,0)</f>
        <v>QA</v>
      </c>
      <c r="G54" s="2">
        <f>VLOOKUP(A54,'Server-Data'!$A:$I,9,0)</f>
        <v>2</v>
      </c>
      <c r="H54" s="2">
        <f t="shared" si="7"/>
        <v>3</v>
      </c>
      <c r="I54" s="2" t="str">
        <f>INDEX(Dashboard!$A$2:$B$4,MATCH(H54,Dashboard!$B$2:$B$4,0),1)</f>
        <v>PROD</v>
      </c>
      <c r="J54" s="2" t="str">
        <f>VLOOKUP(A54,'Server-Data'!$A:$J,10,0)</f>
        <v/>
      </c>
      <c r="K54" s="2">
        <f t="shared" si="8"/>
        <v>1</v>
      </c>
      <c r="L54" t="str">
        <f t="shared" si="9"/>
        <v>NFS</v>
      </c>
      <c r="M54" t="str">
        <f>VLOOKUP(A54,'Server-Data'!$A:$D,4,0)</f>
        <v>SAP</v>
      </c>
      <c r="N54" t="str">
        <f t="shared" si="5"/>
        <v>Amazon EFS</v>
      </c>
      <c r="O54" t="str">
        <f t="shared" si="6"/>
        <v>DataSync</v>
      </c>
      <c r="P54" t="str">
        <f>VLOOKUP(H54,Dashboard!$B:$C,2,0)</f>
        <v>CS-AWS-PROD</v>
      </c>
      <c r="Q54" t="str">
        <f>VLOOKUP(P54,Dashboard!K:L,2,0)</f>
        <v>vpc-PROD000000000003</v>
      </c>
      <c r="R54" s="2">
        <f t="shared" si="10"/>
        <v>3</v>
      </c>
      <c r="S54" t="str">
        <f>VLOOKUP(Q54,Dashboard!L$2:O$4,2,0)</f>
        <v>subnet-PROD000000000001</v>
      </c>
      <c r="T54" t="str">
        <f>VLOOKUP(Q54,Dashboard!L$2:P$4,3,0)</f>
        <v>subnet-PROD000000000002</v>
      </c>
      <c r="U54" t="str">
        <f>IF(R54=3,VLOOKUP(Q54,Dashboard!L$2:Q$4,4,0),"")</f>
        <v>subnet-PROD000000000003</v>
      </c>
    </row>
    <row r="55" spans="1:21" x14ac:dyDescent="0.25">
      <c r="A55" t="str">
        <f>'SFS-Data'!A55</f>
        <v>Server54</v>
      </c>
      <c r="B55" t="str">
        <f>'SFS-Data'!C55</f>
        <v>10.0.0.54</v>
      </c>
      <c r="C55" t="str">
        <f>'SFS-Data'!B55</f>
        <v>\\fileserver\Share3</v>
      </c>
      <c r="D55" t="str">
        <f>IF(ISNUMBER(SEARCH("10.*.*.*",B55)),"On-Premises","AWS")</f>
        <v>On-Premises</v>
      </c>
      <c r="E55" t="str">
        <f>IF(ISNUMBER(SEARCH("172.*.*.*",C55)),"AWS",IF(ISNUMBER(SEARCH("AWS",C55)),"AWS","On-Premises"))</f>
        <v>On-Premises</v>
      </c>
      <c r="F55" t="str">
        <f>VLOOKUP(A55,'Server-Data'!$A:$E,5,0)</f>
        <v>DEV</v>
      </c>
      <c r="G55" s="2">
        <f>VLOOKUP(A55,'Server-Data'!$A:$I,9,0)</f>
        <v>1</v>
      </c>
      <c r="H55" s="2">
        <f t="shared" si="7"/>
        <v>3</v>
      </c>
      <c r="I55" s="2" t="str">
        <f>INDEX(Dashboard!$A$2:$B$4,MATCH(H55,Dashboard!$B$2:$B$4,0),1)</f>
        <v>PROD</v>
      </c>
      <c r="J55" s="2" t="str">
        <f>VLOOKUP(A55,'Server-Data'!$A:$J,10,0)</f>
        <v/>
      </c>
      <c r="K55" s="2">
        <f t="shared" si="8"/>
        <v>3</v>
      </c>
      <c r="L55" t="str">
        <f t="shared" si="9"/>
        <v>SMB</v>
      </c>
      <c r="M55" t="str">
        <f>VLOOKUP(A55,'Server-Data'!$A:$D,4,0)</f>
        <v>SAP</v>
      </c>
      <c r="N55" t="str">
        <f t="shared" si="5"/>
        <v>FSx for Windows File Server</v>
      </c>
      <c r="O55" t="str">
        <f t="shared" si="6"/>
        <v>DataSync</v>
      </c>
      <c r="P55" t="str">
        <f>VLOOKUP(H55,Dashboard!$B:$C,2,0)</f>
        <v>CS-AWS-PROD</v>
      </c>
      <c r="Q55" t="str">
        <f>VLOOKUP(P55,Dashboard!K:L,2,0)</f>
        <v>vpc-PROD000000000003</v>
      </c>
      <c r="R55" s="2">
        <f t="shared" si="10"/>
        <v>3</v>
      </c>
      <c r="S55" t="str">
        <f>VLOOKUP(Q55,Dashboard!L$2:O$4,2,0)</f>
        <v>subnet-PROD000000000001</v>
      </c>
      <c r="T55" t="str">
        <f>VLOOKUP(Q55,Dashboard!L$2:P$4,3,0)</f>
        <v>subnet-PROD000000000002</v>
      </c>
      <c r="U55" t="str">
        <f>IF(R55=3,VLOOKUP(Q55,Dashboard!L$2:Q$4,4,0),"")</f>
        <v>subnet-PROD000000000003</v>
      </c>
    </row>
    <row r="56" spans="1:21" x14ac:dyDescent="0.25">
      <c r="A56" t="str">
        <f>'SFS-Data'!A56</f>
        <v>Server55</v>
      </c>
      <c r="B56" t="str">
        <f>'SFS-Data'!C56</f>
        <v>10.0.0.55</v>
      </c>
      <c r="C56" t="str">
        <f>'SFS-Data'!B56</f>
        <v>\\fileserver\Share4</v>
      </c>
      <c r="D56" t="str">
        <f>IF(ISNUMBER(SEARCH("10.*.*.*",B56)),"On-Premises","AWS")</f>
        <v>On-Premises</v>
      </c>
      <c r="E56" t="str">
        <f>IF(ISNUMBER(SEARCH("172.*.*.*",C56)),"AWS",IF(ISNUMBER(SEARCH("AWS",C56)),"AWS","On-Premises"))</f>
        <v>On-Premises</v>
      </c>
      <c r="F56" t="str">
        <f>VLOOKUP(A56,'Server-Data'!$A:$E,5,0)</f>
        <v>DEV</v>
      </c>
      <c r="G56" s="2">
        <f>VLOOKUP(A56,'Server-Data'!$A:$I,9,0)</f>
        <v>1</v>
      </c>
      <c r="H56" s="2">
        <f t="shared" si="7"/>
        <v>2</v>
      </c>
      <c r="I56" s="2" t="str">
        <f>INDEX(Dashboard!$A$2:$B$4,MATCH(H56,Dashboard!$B$2:$B$4,0),1)</f>
        <v>QA</v>
      </c>
      <c r="J56" s="2" t="str">
        <f>VLOOKUP(A56,'Server-Data'!$A:$J,10,0)</f>
        <v/>
      </c>
      <c r="K56" s="2">
        <f t="shared" si="8"/>
        <v>4</v>
      </c>
      <c r="L56" t="str">
        <f t="shared" si="9"/>
        <v>SMB</v>
      </c>
      <c r="M56" t="str">
        <f>VLOOKUP(A56,'Server-Data'!$A:$D,4,0)</f>
        <v>SAP</v>
      </c>
      <c r="N56" t="str">
        <f t="shared" si="5"/>
        <v>FSx for Windows File Server</v>
      </c>
      <c r="O56" t="str">
        <f t="shared" si="6"/>
        <v>DataSync</v>
      </c>
      <c r="P56" t="str">
        <f>VLOOKUP(H56,Dashboard!$B:$C,2,0)</f>
        <v>CS-AWS-DEV</v>
      </c>
      <c r="Q56" t="str">
        <f>VLOOKUP(P56,Dashboard!K:L,2,0)</f>
        <v>vpc-DEV0000000000002</v>
      </c>
      <c r="R56" s="2">
        <f t="shared" si="10"/>
        <v>3</v>
      </c>
      <c r="S56" t="str">
        <f>VLOOKUP(Q56,Dashboard!L$2:O$4,2,0)</f>
        <v>subnet-DEV0000000000001</v>
      </c>
      <c r="T56" t="str">
        <f>VLOOKUP(Q56,Dashboard!L$2:P$4,3,0)</f>
        <v>subnet-DEV0000000000002</v>
      </c>
      <c r="U56" t="str">
        <f>IF(R56=3,VLOOKUP(Q56,Dashboard!L$2:Q$4,4,0),"")</f>
        <v>subnet-DEV0000000000003</v>
      </c>
    </row>
    <row r="57" spans="1:21" x14ac:dyDescent="0.25">
      <c r="A57" t="str">
        <f>'SFS-Data'!A57</f>
        <v>Server56</v>
      </c>
      <c r="B57" t="str">
        <f>'SFS-Data'!C57</f>
        <v>10.0.0.56</v>
      </c>
      <c r="C57" t="str">
        <f>'SFS-Data'!B57</f>
        <v>\\fileserver\Share15</v>
      </c>
      <c r="D57" t="str">
        <f>IF(ISNUMBER(SEARCH("10.*.*.*",B57)),"On-Premises","AWS")</f>
        <v>On-Premises</v>
      </c>
      <c r="E57" t="str">
        <f>IF(ISNUMBER(SEARCH("172.*.*.*",C57)),"AWS",IF(ISNUMBER(SEARCH("AWS",C57)),"AWS","On-Premises"))</f>
        <v>On-Premises</v>
      </c>
      <c r="F57" t="str">
        <f>VLOOKUP(A57,'Server-Data'!$A:$E,5,0)</f>
        <v>PROD</v>
      </c>
      <c r="G57" s="2">
        <f>VLOOKUP(A57,'Server-Data'!$A:$I,9,0)</f>
        <v>3</v>
      </c>
      <c r="H57" s="2">
        <f t="shared" si="7"/>
        <v>3</v>
      </c>
      <c r="I57" s="2" t="str">
        <f>INDEX(Dashboard!$A$2:$B$4,MATCH(H57,Dashboard!$B$2:$B$4,0),1)</f>
        <v>PROD</v>
      </c>
      <c r="J57" s="2" t="str">
        <f>VLOOKUP(A57,'Server-Data'!$A:$J,10,0)</f>
        <v/>
      </c>
      <c r="K57" s="2">
        <f t="shared" si="8"/>
        <v>5</v>
      </c>
      <c r="L57" t="str">
        <f t="shared" si="9"/>
        <v>SMB</v>
      </c>
      <c r="M57" t="str">
        <f>VLOOKUP(A57,'Server-Data'!$A:$D,4,0)</f>
        <v>SAP</v>
      </c>
      <c r="N57" t="str">
        <f t="shared" si="5"/>
        <v>FSx for Windows File Server</v>
      </c>
      <c r="O57" t="str">
        <f t="shared" si="6"/>
        <v>DataSync</v>
      </c>
      <c r="P57" t="str">
        <f>VLOOKUP(H57,Dashboard!$B:$C,2,0)</f>
        <v>CS-AWS-PROD</v>
      </c>
      <c r="Q57" t="str">
        <f>VLOOKUP(P57,Dashboard!K:L,2,0)</f>
        <v>vpc-PROD000000000003</v>
      </c>
      <c r="R57" s="2">
        <f t="shared" si="10"/>
        <v>3</v>
      </c>
      <c r="S57" t="str">
        <f>VLOOKUP(Q57,Dashboard!L$2:O$4,2,0)</f>
        <v>subnet-PROD000000000001</v>
      </c>
      <c r="T57" t="str">
        <f>VLOOKUP(Q57,Dashboard!L$2:P$4,3,0)</f>
        <v>subnet-PROD000000000002</v>
      </c>
      <c r="U57" t="str">
        <f>IF(R57=3,VLOOKUP(Q57,Dashboard!L$2:Q$4,4,0),"")</f>
        <v>subnet-PROD000000000003</v>
      </c>
    </row>
    <row r="58" spans="1:21" x14ac:dyDescent="0.25">
      <c r="A58" t="str">
        <f>'SFS-Data'!A58</f>
        <v>Server57</v>
      </c>
      <c r="B58" t="str">
        <f>'SFS-Data'!C58</f>
        <v>10.0.0.57</v>
      </c>
      <c r="C58" t="str">
        <f>'SFS-Data'!B58</f>
        <v>//Isilon/share1</v>
      </c>
      <c r="D58" t="str">
        <f>IF(ISNUMBER(SEARCH("10.*.*.*",B58)),"On-Premises","AWS")</f>
        <v>On-Premises</v>
      </c>
      <c r="E58" t="str">
        <f>IF(ISNUMBER(SEARCH("172.*.*.*",C58)),"AWS",IF(ISNUMBER(SEARCH("AWS",C58)),"AWS","On-Premises"))</f>
        <v>On-Premises</v>
      </c>
      <c r="F58" t="str">
        <f>VLOOKUP(A58,'Server-Data'!$A:$E,5,0)</f>
        <v>QA</v>
      </c>
      <c r="G58" s="2">
        <f>VLOOKUP(A58,'Server-Data'!$A:$I,9,0)</f>
        <v>2</v>
      </c>
      <c r="H58" s="2">
        <f t="shared" si="7"/>
        <v>3</v>
      </c>
      <c r="I58" s="2" t="str">
        <f>INDEX(Dashboard!$A$2:$B$4,MATCH(H58,Dashboard!$B$2:$B$4,0),1)</f>
        <v>PROD</v>
      </c>
      <c r="J58" s="2" t="str">
        <f>VLOOKUP(A58,'Server-Data'!$A:$J,10,0)</f>
        <v/>
      </c>
      <c r="K58" s="2">
        <f t="shared" si="8"/>
        <v>2</v>
      </c>
      <c r="L58" t="str">
        <f t="shared" si="9"/>
        <v>Multi</v>
      </c>
      <c r="M58" t="str">
        <f>VLOOKUP(A58,'Server-Data'!$A:$D,4,0)</f>
        <v>SAP</v>
      </c>
      <c r="N58" t="str">
        <f t="shared" si="5"/>
        <v>FSx for ONTAP</v>
      </c>
      <c r="O58" t="str">
        <f t="shared" si="6"/>
        <v>SnapMirror</v>
      </c>
      <c r="P58" t="str">
        <f>VLOOKUP(H58,Dashboard!$B:$C,2,0)</f>
        <v>CS-AWS-PROD</v>
      </c>
      <c r="Q58" t="str">
        <f>VLOOKUP(P58,Dashboard!K:L,2,0)</f>
        <v>vpc-PROD000000000003</v>
      </c>
      <c r="R58" s="2">
        <f t="shared" si="10"/>
        <v>3</v>
      </c>
      <c r="S58" t="str">
        <f>VLOOKUP(Q58,Dashboard!L$2:O$4,2,0)</f>
        <v>subnet-PROD000000000001</v>
      </c>
      <c r="T58" t="str">
        <f>VLOOKUP(Q58,Dashboard!L$2:P$4,3,0)</f>
        <v>subnet-PROD000000000002</v>
      </c>
      <c r="U58" t="str">
        <f>IF(R58=3,VLOOKUP(Q58,Dashboard!L$2:Q$4,4,0),"")</f>
        <v>subnet-PROD000000000003</v>
      </c>
    </row>
    <row r="59" spans="1:21" x14ac:dyDescent="0.25">
      <c r="A59" t="str">
        <f>'SFS-Data'!A59</f>
        <v>Server58</v>
      </c>
      <c r="B59" t="str">
        <f>'SFS-Data'!C59</f>
        <v>10.0.0.58</v>
      </c>
      <c r="C59" t="str">
        <f>'SFS-Data'!B59</f>
        <v>//Isilon/share2</v>
      </c>
      <c r="D59" t="str">
        <f>IF(ISNUMBER(SEARCH("10.*.*.*",B59)),"On-Premises","AWS")</f>
        <v>On-Premises</v>
      </c>
      <c r="E59" t="str">
        <f>IF(ISNUMBER(SEARCH("172.*.*.*",C59)),"AWS",IF(ISNUMBER(SEARCH("AWS",C59)),"AWS","On-Premises"))</f>
        <v>On-Premises</v>
      </c>
      <c r="F59" t="str">
        <f>VLOOKUP(A59,'Server-Data'!$A:$E,5,0)</f>
        <v>DEV</v>
      </c>
      <c r="G59" s="2">
        <f>VLOOKUP(A59,'Server-Data'!$A:$I,9,0)</f>
        <v>1</v>
      </c>
      <c r="H59" s="2">
        <f t="shared" si="7"/>
        <v>3</v>
      </c>
      <c r="I59" s="2" t="str">
        <f>INDEX(Dashboard!$A$2:$B$4,MATCH(H59,Dashboard!$B$2:$B$4,0),1)</f>
        <v>PROD</v>
      </c>
      <c r="J59" s="2" t="str">
        <f>VLOOKUP(A59,'Server-Data'!$A:$J,10,0)</f>
        <v/>
      </c>
      <c r="K59" s="2">
        <f t="shared" si="8"/>
        <v>3</v>
      </c>
      <c r="L59" t="str">
        <f t="shared" si="9"/>
        <v>Multi</v>
      </c>
      <c r="M59" t="str">
        <f>VLOOKUP(A59,'Server-Data'!$A:$D,4,0)</f>
        <v>SAP</v>
      </c>
      <c r="N59" t="str">
        <f t="shared" si="5"/>
        <v>FSx for ONTAP</v>
      </c>
      <c r="O59" t="str">
        <f t="shared" si="6"/>
        <v>SnapMirror</v>
      </c>
      <c r="P59" t="str">
        <f>VLOOKUP(H59,Dashboard!$B:$C,2,0)</f>
        <v>CS-AWS-PROD</v>
      </c>
      <c r="Q59" t="str">
        <f>VLOOKUP(P59,Dashboard!K:L,2,0)</f>
        <v>vpc-PROD000000000003</v>
      </c>
      <c r="R59" s="2">
        <f t="shared" si="10"/>
        <v>3</v>
      </c>
      <c r="S59" t="str">
        <f>VLOOKUP(Q59,Dashboard!L$2:O$4,2,0)</f>
        <v>subnet-PROD000000000001</v>
      </c>
      <c r="T59" t="str">
        <f>VLOOKUP(Q59,Dashboard!L$2:P$4,3,0)</f>
        <v>subnet-PROD000000000002</v>
      </c>
      <c r="U59" t="str">
        <f>IF(R59=3,VLOOKUP(Q59,Dashboard!L$2:Q$4,4,0),"")</f>
        <v>subnet-PROD000000000003</v>
      </c>
    </row>
    <row r="60" spans="1:21" x14ac:dyDescent="0.25">
      <c r="A60" t="str">
        <f>'SFS-Data'!A60</f>
        <v>Server59</v>
      </c>
      <c r="B60" t="str">
        <f>'SFS-Data'!C60</f>
        <v>10.0.0.59</v>
      </c>
      <c r="C60" t="str">
        <f>'SFS-Data'!B60</f>
        <v>//fsaws001/share3</v>
      </c>
      <c r="D60" t="str">
        <f>IF(ISNUMBER(SEARCH("10.*.*.*",B60)),"On-Premises","AWS")</f>
        <v>On-Premises</v>
      </c>
      <c r="E60" t="str">
        <f>IF(ISNUMBER(SEARCH("172.*.*.*",C60)),"AWS",IF(ISNUMBER(SEARCH("AWS",C60)),"AWS","On-Premises"))</f>
        <v>AWS</v>
      </c>
      <c r="F60" t="str">
        <f>VLOOKUP(A60,'Server-Data'!$A:$E,5,0)</f>
        <v>DEV</v>
      </c>
      <c r="G60" s="2">
        <f>VLOOKUP(A60,'Server-Data'!$A:$I,9,0)</f>
        <v>1</v>
      </c>
      <c r="H60" s="2">
        <f t="shared" si="7"/>
        <v>1</v>
      </c>
      <c r="I60" s="2" t="str">
        <f>INDEX(Dashboard!$A$2:$B$4,MATCH(H60,Dashboard!$B$2:$B$4,0),1)</f>
        <v>Dev</v>
      </c>
      <c r="J60" s="2" t="str">
        <f>VLOOKUP(A60,'Server-Data'!$A:$J,10,0)</f>
        <v/>
      </c>
      <c r="K60" s="2">
        <f t="shared" si="8"/>
        <v>0</v>
      </c>
      <c r="L60" t="str">
        <f t="shared" si="9"/>
        <v>Multi</v>
      </c>
      <c r="M60" t="str">
        <f>VLOOKUP(A60,'Server-Data'!$A:$D,4,0)</f>
        <v>SAP</v>
      </c>
      <c r="N60" t="str">
        <f t="shared" si="5"/>
        <v>FSx for ONTAP</v>
      </c>
      <c r="O60" t="str">
        <f t="shared" si="6"/>
        <v>SnapMirror</v>
      </c>
      <c r="P60" t="str">
        <f>VLOOKUP(H60,Dashboard!$B:$C,2,0)</f>
        <v>CS-AWS-QA</v>
      </c>
      <c r="Q60" t="str">
        <f>VLOOKUP(P60,Dashboard!K:L,2,0)</f>
        <v>vpc-QA00000000000001</v>
      </c>
      <c r="R60" s="2">
        <f t="shared" si="10"/>
        <v>3</v>
      </c>
      <c r="S60" t="str">
        <f>VLOOKUP(Q60,Dashboard!L$2:O$4,2,0)</f>
        <v>subnet-QA00000000000001</v>
      </c>
      <c r="T60" t="str">
        <f>VLOOKUP(Q60,Dashboard!L$2:P$4,3,0)</f>
        <v>subnet-QA00000000000002</v>
      </c>
      <c r="U60" t="str">
        <f>IF(R60=3,VLOOKUP(Q60,Dashboard!L$2:Q$4,4,0),"")</f>
        <v>subnet-QA00000000000003</v>
      </c>
    </row>
    <row r="61" spans="1:21" x14ac:dyDescent="0.25">
      <c r="A61" t="str">
        <f>'SFS-Data'!A61</f>
        <v>Server60</v>
      </c>
      <c r="B61" t="str">
        <f>'SFS-Data'!C61</f>
        <v>10.0.0.60</v>
      </c>
      <c r="C61" t="str">
        <f>'SFS-Data'!B61</f>
        <v>//172.178.0.2/share6</v>
      </c>
      <c r="D61" t="str">
        <f>IF(ISNUMBER(SEARCH("10.*.*.*",B61)),"On-Premises","AWS")</f>
        <v>On-Premises</v>
      </c>
      <c r="E61" t="str">
        <f>IF(ISNUMBER(SEARCH("172.*.*.*",C61)),"AWS",IF(ISNUMBER(SEARCH("AWS",C61)),"AWS","On-Premises"))</f>
        <v>AWS</v>
      </c>
      <c r="F61" t="str">
        <f>VLOOKUP(A61,'Server-Data'!$A:$E,5,0)</f>
        <v>PROD</v>
      </c>
      <c r="G61" s="2">
        <f>VLOOKUP(A61,'Server-Data'!$A:$I,9,0)</f>
        <v>3</v>
      </c>
      <c r="H61" s="2">
        <f t="shared" si="7"/>
        <v>3</v>
      </c>
      <c r="I61" s="2" t="str">
        <f>INDEX(Dashboard!$A$2:$B$4,MATCH(H61,Dashboard!$B$2:$B$4,0),1)</f>
        <v>PROD</v>
      </c>
      <c r="J61" s="2" t="str">
        <f>VLOOKUP(A61,'Server-Data'!$A:$J,10,0)</f>
        <v/>
      </c>
      <c r="K61" s="2">
        <f t="shared" si="8"/>
        <v>0</v>
      </c>
      <c r="L61" t="str">
        <f t="shared" si="9"/>
        <v>Multi</v>
      </c>
      <c r="M61" t="str">
        <f>VLOOKUP(A61,'Server-Data'!$A:$D,4,0)</f>
        <v>SAP</v>
      </c>
      <c r="N61" t="str">
        <f t="shared" si="5"/>
        <v>FSx for ONTAP</v>
      </c>
      <c r="O61" t="str">
        <f t="shared" si="6"/>
        <v>SnapMirror</v>
      </c>
      <c r="P61" t="str">
        <f>VLOOKUP(H61,Dashboard!$B:$C,2,0)</f>
        <v>CS-AWS-PROD</v>
      </c>
      <c r="Q61" t="str">
        <f>VLOOKUP(P61,Dashboard!K:L,2,0)</f>
        <v>vpc-PROD000000000003</v>
      </c>
      <c r="R61" s="2">
        <f t="shared" si="10"/>
        <v>3</v>
      </c>
      <c r="S61" t="str">
        <f>VLOOKUP(Q61,Dashboard!L$2:O$4,2,0)</f>
        <v>subnet-PROD000000000001</v>
      </c>
      <c r="T61" t="str">
        <f>VLOOKUP(Q61,Dashboard!L$2:P$4,3,0)</f>
        <v>subnet-PROD000000000002</v>
      </c>
      <c r="U61" t="str">
        <f>IF(R61=3,VLOOKUP(Q61,Dashboard!L$2:Q$4,4,0),"")</f>
        <v>subnet-PROD000000000003</v>
      </c>
    </row>
    <row r="62" spans="1:21" x14ac:dyDescent="0.25">
      <c r="A62" t="str">
        <f>'SFS-Data'!A62</f>
        <v>Server1</v>
      </c>
      <c r="B62" t="str">
        <f>'SFS-Data'!C62</f>
        <v>10.0.0.61</v>
      </c>
      <c r="C62" t="str">
        <f>'SFS-Data'!B62</f>
        <v>netapp:/share8</v>
      </c>
      <c r="D62" t="str">
        <f>IF(ISNUMBER(SEARCH("10.*.*.*",B62)),"On-Premises","AWS")</f>
        <v>On-Premises</v>
      </c>
      <c r="E62" t="str">
        <f>IF(ISNUMBER(SEARCH("172.*.*.*",C62)),"AWS",IF(ISNUMBER(SEARCH("AWS",C62)),"AWS","On-Premises"))</f>
        <v>On-Premises</v>
      </c>
      <c r="F62" t="str">
        <f>VLOOKUP(A62,'Server-Data'!$A:$E,5,0)</f>
        <v>QA</v>
      </c>
      <c r="G62" s="2">
        <f>VLOOKUP(A62,'Server-Data'!$A:$I,9,0)</f>
        <v>2</v>
      </c>
      <c r="H62" s="2">
        <f t="shared" si="7"/>
        <v>2</v>
      </c>
      <c r="I62" s="2" t="str">
        <f>INDEX(Dashboard!$A$2:$B$4,MATCH(H62,Dashboard!$B$2:$B$4,0),1)</f>
        <v>QA</v>
      </c>
      <c r="J62" s="2">
        <f>VLOOKUP(A62,'Server-Data'!$A:$J,10,0)</f>
        <v>1</v>
      </c>
      <c r="K62" s="2">
        <f t="shared" si="8"/>
        <v>3</v>
      </c>
      <c r="L62" t="str">
        <f t="shared" si="9"/>
        <v>NFS</v>
      </c>
      <c r="M62" t="str">
        <f>VLOOKUP(A62,'Server-Data'!$A:$D,4,0)</f>
        <v>Org1</v>
      </c>
      <c r="N62" t="str">
        <f t="shared" si="5"/>
        <v>Amazon EFS</v>
      </c>
      <c r="O62" t="str">
        <f t="shared" si="6"/>
        <v>DataSync</v>
      </c>
      <c r="P62" t="str">
        <f>VLOOKUP(H62,Dashboard!$B:$C,2,0)</f>
        <v>CS-AWS-DEV</v>
      </c>
      <c r="Q62" t="str">
        <f>VLOOKUP(P62,Dashboard!K:L,2,0)</f>
        <v>vpc-DEV0000000000002</v>
      </c>
      <c r="R62" s="2">
        <f t="shared" si="10"/>
        <v>2</v>
      </c>
      <c r="S62" t="str">
        <f>VLOOKUP(Q62,Dashboard!L$2:O$4,2,0)</f>
        <v>subnet-DEV0000000000001</v>
      </c>
      <c r="T62" t="str">
        <f>VLOOKUP(Q62,Dashboard!L$2:P$4,3,0)</f>
        <v>subnet-DEV0000000000002</v>
      </c>
      <c r="U62" t="str">
        <f>IF(R62=3,VLOOKUP(Q62,Dashboard!L$2:Q$4,4,0),"")</f>
        <v/>
      </c>
    </row>
    <row r="63" spans="1:21" x14ac:dyDescent="0.25">
      <c r="A63" t="str">
        <f>'SFS-Data'!A63</f>
        <v>Server17</v>
      </c>
      <c r="B63" t="str">
        <f>'SFS-Data'!C63</f>
        <v>10.0.0.62</v>
      </c>
      <c r="C63" t="str">
        <f>'SFS-Data'!B63</f>
        <v>\\fileserver\Share8</v>
      </c>
      <c r="D63" t="str">
        <f>IF(ISNUMBER(SEARCH("10.*.*.*",B63)),"On-Premises","AWS")</f>
        <v>On-Premises</v>
      </c>
      <c r="E63" t="str">
        <f>IF(ISNUMBER(SEARCH("172.*.*.*",C63)),"AWS",IF(ISNUMBER(SEARCH("AWS",C63)),"AWS","On-Premises"))</f>
        <v>On-Premises</v>
      </c>
      <c r="F63" t="str">
        <f>VLOOKUP(A63,'Server-Data'!$A:$E,5,0)</f>
        <v>DEV</v>
      </c>
      <c r="G63" s="2">
        <f>VLOOKUP(A63,'Server-Data'!$A:$I,9,0)</f>
        <v>1</v>
      </c>
      <c r="H63" s="2">
        <f t="shared" si="7"/>
        <v>1</v>
      </c>
      <c r="I63" s="2" t="str">
        <f>INDEX(Dashboard!$A$2:$B$4,MATCH(H63,Dashboard!$B$2:$B$4,0),1)</f>
        <v>Dev</v>
      </c>
      <c r="J63" s="2">
        <f>VLOOKUP(A63,'Server-Data'!$A:$J,10,0)</f>
        <v>2</v>
      </c>
      <c r="K63" s="2">
        <f t="shared" si="8"/>
        <v>3</v>
      </c>
      <c r="L63" t="str">
        <f t="shared" si="9"/>
        <v>SMB</v>
      </c>
      <c r="M63" t="str">
        <f>VLOOKUP(A63,'Server-Data'!$A:$D,4,0)</f>
        <v>Org1</v>
      </c>
      <c r="N63" t="str">
        <f t="shared" si="5"/>
        <v>FSx for Windows File Server</v>
      </c>
      <c r="O63" t="str">
        <f t="shared" si="6"/>
        <v>DataSync</v>
      </c>
      <c r="P63" t="str">
        <f>VLOOKUP(H63,Dashboard!$B:$C,2,0)</f>
        <v>CS-AWS-QA</v>
      </c>
      <c r="Q63" t="str">
        <f>VLOOKUP(P63,Dashboard!K:L,2,0)</f>
        <v>vpc-QA00000000000001</v>
      </c>
      <c r="R63" s="2">
        <f t="shared" si="10"/>
        <v>2</v>
      </c>
      <c r="S63" t="str">
        <f>VLOOKUP(Q63,Dashboard!L$2:O$4,2,0)</f>
        <v>subnet-QA00000000000001</v>
      </c>
      <c r="T63" t="str">
        <f>VLOOKUP(Q63,Dashboard!L$2:P$4,3,0)</f>
        <v>subnet-QA00000000000002</v>
      </c>
      <c r="U63" t="str">
        <f>IF(R63=3,VLOOKUP(Q63,Dashboard!L$2:Q$4,4,0),"")</f>
        <v/>
      </c>
    </row>
    <row r="64" spans="1:21" x14ac:dyDescent="0.25">
      <c r="A64" t="str">
        <f>'SFS-Data'!A64</f>
        <v>Server18</v>
      </c>
      <c r="B64" t="str">
        <f>'SFS-Data'!C64</f>
        <v>10.0.0.63</v>
      </c>
      <c r="C64" t="str">
        <f>'SFS-Data'!B64</f>
        <v>\\fileserver\Share9</v>
      </c>
      <c r="D64" t="str">
        <f>IF(ISNUMBER(SEARCH("10.*.*.*",B64)),"On-Premises","AWS")</f>
        <v>On-Premises</v>
      </c>
      <c r="E64" t="str">
        <f>IF(ISNUMBER(SEARCH("172.*.*.*",C64)),"AWS",IF(ISNUMBER(SEARCH("AWS",C64)),"AWS","On-Premises"))</f>
        <v>On-Premises</v>
      </c>
      <c r="F64" t="str">
        <f>VLOOKUP(A64,'Server-Data'!$A:$E,5,0)</f>
        <v>PROD</v>
      </c>
      <c r="G64" s="2">
        <f>VLOOKUP(A64,'Server-Data'!$A:$I,9,0)</f>
        <v>3</v>
      </c>
      <c r="H64" s="2">
        <f t="shared" si="7"/>
        <v>3</v>
      </c>
      <c r="I64" s="2" t="str">
        <f>INDEX(Dashboard!$A$2:$B$4,MATCH(H64,Dashboard!$B$2:$B$4,0),1)</f>
        <v>PROD</v>
      </c>
      <c r="J64" s="2">
        <f>VLOOKUP(A64,'Server-Data'!$A:$J,10,0)</f>
        <v>3</v>
      </c>
      <c r="K64" s="2">
        <f t="shared" si="8"/>
        <v>4</v>
      </c>
      <c r="L64" t="str">
        <f t="shared" si="9"/>
        <v>SMB</v>
      </c>
      <c r="M64" t="str">
        <f>VLOOKUP(A64,'Server-Data'!$A:$D,4,0)</f>
        <v>Org2</v>
      </c>
      <c r="N64" t="str">
        <f t="shared" si="5"/>
        <v>FSx for Windows File Server</v>
      </c>
      <c r="O64" t="str">
        <f t="shared" si="6"/>
        <v>DataSync</v>
      </c>
      <c r="P64" t="str">
        <f>VLOOKUP(H64,Dashboard!$B:$C,2,0)</f>
        <v>CS-AWS-PROD</v>
      </c>
      <c r="Q64" t="str">
        <f>VLOOKUP(P64,Dashboard!K:L,2,0)</f>
        <v>vpc-PROD000000000003</v>
      </c>
      <c r="R64" s="2">
        <f t="shared" si="10"/>
        <v>3</v>
      </c>
      <c r="S64" t="str">
        <f>VLOOKUP(Q64,Dashboard!L$2:O$4,2,0)</f>
        <v>subnet-PROD000000000001</v>
      </c>
      <c r="T64" t="str">
        <f>VLOOKUP(Q64,Dashboard!L$2:P$4,3,0)</f>
        <v>subnet-PROD000000000002</v>
      </c>
      <c r="U64" t="str">
        <f>IF(R64=3,VLOOKUP(Q64,Dashboard!L$2:Q$4,4,0),"")</f>
        <v>subnet-PROD000000000003</v>
      </c>
    </row>
    <row r="65" spans="1:21" x14ac:dyDescent="0.25">
      <c r="A65" t="str">
        <f>'SFS-Data'!A65</f>
        <v>Server19</v>
      </c>
      <c r="B65" t="str">
        <f>'SFS-Data'!C65</f>
        <v>10.0.0.64</v>
      </c>
      <c r="C65" t="str">
        <f>'SFS-Data'!B65</f>
        <v>\\fileserver\Share10</v>
      </c>
      <c r="D65" t="str">
        <f>IF(ISNUMBER(SEARCH("10.*.*.*",B65)),"On-Premises","AWS")</f>
        <v>On-Premises</v>
      </c>
      <c r="E65" t="str">
        <f>IF(ISNUMBER(SEARCH("172.*.*.*",C65)),"AWS",IF(ISNUMBER(SEARCH("AWS",C65)),"AWS","On-Premises"))</f>
        <v>On-Premises</v>
      </c>
      <c r="F65" t="str">
        <f>VLOOKUP(A65,'Server-Data'!$A:$E,5,0)</f>
        <v>QA</v>
      </c>
      <c r="G65" s="2">
        <f>VLOOKUP(A65,'Server-Data'!$A:$I,9,0)</f>
        <v>2</v>
      </c>
      <c r="H65" s="2">
        <f t="shared" si="7"/>
        <v>2</v>
      </c>
      <c r="I65" s="2" t="str">
        <f>INDEX(Dashboard!$A$2:$B$4,MATCH(H65,Dashboard!$B$2:$B$4,0),1)</f>
        <v>QA</v>
      </c>
      <c r="J65" s="2">
        <f>VLOOKUP(A65,'Server-Data'!$A:$J,10,0)</f>
        <v>4</v>
      </c>
      <c r="K65" s="2">
        <f t="shared" si="8"/>
        <v>5</v>
      </c>
      <c r="L65" t="str">
        <f t="shared" si="9"/>
        <v>SMB</v>
      </c>
      <c r="M65" t="str">
        <f>VLOOKUP(A65,'Server-Data'!$A:$D,4,0)</f>
        <v>Org1</v>
      </c>
      <c r="N65" t="str">
        <f t="shared" si="5"/>
        <v>FSx for Windows File Server</v>
      </c>
      <c r="O65" t="str">
        <f t="shared" si="6"/>
        <v>DataSync</v>
      </c>
      <c r="P65" t="str">
        <f>VLOOKUP(H65,Dashboard!$B:$C,2,0)</f>
        <v>CS-AWS-DEV</v>
      </c>
      <c r="Q65" t="str">
        <f>VLOOKUP(P65,Dashboard!K:L,2,0)</f>
        <v>vpc-DEV0000000000002</v>
      </c>
      <c r="R65" s="2">
        <f t="shared" si="10"/>
        <v>2</v>
      </c>
      <c r="S65" t="str">
        <f>VLOOKUP(Q65,Dashboard!L$2:O$4,2,0)</f>
        <v>subnet-DEV0000000000001</v>
      </c>
      <c r="T65" t="str">
        <f>VLOOKUP(Q65,Dashboard!L$2:P$4,3,0)</f>
        <v>subnet-DEV0000000000002</v>
      </c>
      <c r="U65" t="str">
        <f>IF(R65=3,VLOOKUP(Q65,Dashboard!L$2:Q$4,4,0),"")</f>
        <v/>
      </c>
    </row>
    <row r="66" spans="1:21" x14ac:dyDescent="0.25">
      <c r="A66" t="str">
        <f>'SFS-Data'!A66</f>
        <v>Server20</v>
      </c>
      <c r="B66" t="str">
        <f>'SFS-Data'!C66</f>
        <v>10.0.0.65</v>
      </c>
      <c r="C66" t="str">
        <f>'SFS-Data'!B66</f>
        <v>\\fileserver\Share1</v>
      </c>
      <c r="D66" t="str">
        <f>IF(ISNUMBER(SEARCH("10.*.*.*",B66)),"On-Premises","AWS")</f>
        <v>On-Premises</v>
      </c>
      <c r="E66" t="str">
        <f>IF(ISNUMBER(SEARCH("172.*.*.*",C66)),"AWS",IF(ISNUMBER(SEARCH("AWS",C66)),"AWS","On-Premises"))</f>
        <v>On-Premises</v>
      </c>
      <c r="F66" t="str">
        <f>VLOOKUP(A66,'Server-Data'!$A:$E,5,0)</f>
        <v>DEV</v>
      </c>
      <c r="G66" s="2">
        <f>VLOOKUP(A66,'Server-Data'!$A:$I,9,0)</f>
        <v>1</v>
      </c>
      <c r="H66" s="2">
        <f t="shared" ref="H66" si="11">_xlfn.MAXIFS(G:G,C:C,C66)</f>
        <v>2</v>
      </c>
      <c r="I66" s="2" t="str">
        <f>INDEX(Dashboard!$A$2:$B$4,MATCH(H66,Dashboard!$B$2:$B$4,0),1)</f>
        <v>QA</v>
      </c>
      <c r="J66" s="2">
        <f>VLOOKUP(A66,'Server-Data'!$A:$J,10,0)</f>
        <v>5</v>
      </c>
      <c r="K66" s="2">
        <f t="shared" ref="K66" si="12">_xlfn.MAXIFS(J:J,C:C,C66)</f>
        <v>5</v>
      </c>
      <c r="L66" t="str">
        <f t="shared" si="9"/>
        <v>SMB</v>
      </c>
      <c r="M66" t="str">
        <f>VLOOKUP(A66,'Server-Data'!$A:$D,4,0)</f>
        <v>Org2</v>
      </c>
      <c r="N66" t="str">
        <f t="shared" si="5"/>
        <v>FSx for Windows File Server</v>
      </c>
      <c r="O66" t="str">
        <f t="shared" si="6"/>
        <v>DataSync</v>
      </c>
      <c r="P66" t="str">
        <f>VLOOKUP(H66,Dashboard!$B:$C,2,0)</f>
        <v>CS-AWS-DEV</v>
      </c>
      <c r="Q66" t="str">
        <f>VLOOKUP(P66,Dashboard!K:L,2,0)</f>
        <v>vpc-DEV0000000000002</v>
      </c>
      <c r="R66" s="2">
        <f t="shared" si="10"/>
        <v>2</v>
      </c>
      <c r="S66" t="str">
        <f>VLOOKUP(Q66,Dashboard!L$2:O$4,2,0)</f>
        <v>subnet-DEV0000000000001</v>
      </c>
      <c r="T66" t="str">
        <f>VLOOKUP(Q66,Dashboard!L$2:P$4,3,0)</f>
        <v>subnet-DEV0000000000002</v>
      </c>
      <c r="U66" t="str">
        <f>IF(R66=3,VLOOKUP(Q66,Dashboard!L$2:Q$4,4,0),"")</f>
        <v/>
      </c>
    </row>
  </sheetData>
  <autoFilter ref="A1:U66" xr:uid="{2A441119-061F-40A0-A7B7-B96F30BEDCBE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Dashboard</vt:lpstr>
      <vt:lpstr>SFS-Data</vt:lpstr>
      <vt:lpstr>Server-Data</vt:lpstr>
      <vt:lpstr>Wave-Sheet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Lilly AbouHarb</cp:lastModifiedBy>
  <dcterms:created xsi:type="dcterms:W3CDTF">2022-03-02T12:42:16Z</dcterms:created>
  <dcterms:modified xsi:type="dcterms:W3CDTF">2023-06-23T18:44:52Z</dcterms:modified>
</cp:coreProperties>
</file>